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75" windowHeight="6690" tabRatio="875" activeTab="0"/>
  </bookViews>
  <sheets>
    <sheet name="C Auswertung" sheetId="1" r:id="rId1"/>
    <sheet name="C Ergebnis" sheetId="2" r:id="rId2"/>
    <sheet name="D Auswertung" sheetId="3" r:id="rId3"/>
    <sheet name="D Ergebni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<sst xmlns="http://schemas.openxmlformats.org/spreadsheetml/2006/main" count="186" uniqueCount="147">
  <si>
    <t>Biathlon</t>
  </si>
  <si>
    <t>Weit-Hoch</t>
  </si>
  <si>
    <t>Verein</t>
  </si>
  <si>
    <t>Platz</t>
  </si>
  <si>
    <t>P.</t>
  </si>
  <si>
    <t>Stabzone</t>
  </si>
  <si>
    <t>Hindernis</t>
  </si>
  <si>
    <t>3erHopp</t>
  </si>
  <si>
    <t>Gesamt-P.</t>
  </si>
  <si>
    <t>Punkte</t>
  </si>
  <si>
    <t>Teilnehmer</t>
  </si>
  <si>
    <t>Ergebnis Zusatzlauf</t>
  </si>
  <si>
    <t>SCHÜLER / SCHÜLERINNEN C</t>
  </si>
  <si>
    <t>Ergebnisliste - Kinderolympiade, Haslach, 21.03.2004</t>
  </si>
  <si>
    <t>Christine Schmid</t>
  </si>
  <si>
    <t>Iza Hoffmann</t>
  </si>
  <si>
    <t>Michael Neumann</t>
  </si>
  <si>
    <t>Lisa Matt</t>
  </si>
  <si>
    <t>Sophio Caprio</t>
  </si>
  <si>
    <t>Sara Bazzicalupa</t>
  </si>
  <si>
    <t>Robin Salic</t>
  </si>
  <si>
    <t>Dennie Pfau</t>
  </si>
  <si>
    <t>Tim Luick</t>
  </si>
  <si>
    <t>Andre Prau</t>
  </si>
  <si>
    <t>Isabel Mattes</t>
  </si>
  <si>
    <t>Rebecca Rothfuß</t>
  </si>
  <si>
    <t>Verene Mattes</t>
  </si>
  <si>
    <t>Nina Scheckenhofer</t>
  </si>
  <si>
    <t>Simone Rohthfuss</t>
  </si>
  <si>
    <t>Viktoria Wörner</t>
  </si>
  <si>
    <r>
      <t xml:space="preserve">Gengenbacher/Schenkenzeller </t>
    </r>
    <r>
      <rPr>
        <b/>
        <i/>
        <sz val="10"/>
        <rFont val="Arial"/>
        <family val="2"/>
      </rPr>
      <t>Flotte Bienen</t>
    </r>
  </si>
  <si>
    <r>
      <t xml:space="preserve">Loßburger </t>
    </r>
    <r>
      <rPr>
        <b/>
        <i/>
        <sz val="10"/>
        <rFont val="Arial"/>
        <family val="2"/>
      </rPr>
      <t>Tiger</t>
    </r>
  </si>
  <si>
    <r>
      <t xml:space="preserve">Loßburger </t>
    </r>
    <r>
      <rPr>
        <b/>
        <i/>
        <sz val="10"/>
        <rFont val="Arial"/>
        <family val="2"/>
      </rPr>
      <t>Kobolde</t>
    </r>
  </si>
  <si>
    <r>
      <t xml:space="preserve">Hornberger </t>
    </r>
    <r>
      <rPr>
        <b/>
        <i/>
        <sz val="10"/>
        <rFont val="Arial"/>
        <family val="2"/>
      </rPr>
      <t>Adler</t>
    </r>
  </si>
  <si>
    <t>Christoph Lehmann</t>
  </si>
  <si>
    <t>Andreas Schätzle</t>
  </si>
  <si>
    <t>Matthias Deusch</t>
  </si>
  <si>
    <t>Alisa Schätzle</t>
  </si>
  <si>
    <r>
      <t xml:space="preserve">Haslacher </t>
    </r>
    <r>
      <rPr>
        <b/>
        <i/>
        <sz val="10"/>
        <rFont val="Arial"/>
        <family val="2"/>
      </rPr>
      <t>Rennpferde</t>
    </r>
  </si>
  <si>
    <t>Kristin Semling</t>
  </si>
  <si>
    <t>Sonja Kammerer</t>
  </si>
  <si>
    <t>Uwe Fastenrath</t>
  </si>
  <si>
    <t>Michele Senff</t>
  </si>
  <si>
    <t>Nadja Uhl</t>
  </si>
  <si>
    <r>
      <t xml:space="preserve">Haslacher </t>
    </r>
    <r>
      <rPr>
        <b/>
        <i/>
        <sz val="10"/>
        <rFont val="Arial"/>
        <family val="2"/>
      </rPr>
      <t>Wühlmäuse</t>
    </r>
  </si>
  <si>
    <t>Franziska Weber</t>
  </si>
  <si>
    <t>Sophia Willmann</t>
  </si>
  <si>
    <t>Cira Imperato</t>
  </si>
  <si>
    <t>Nils Renner</t>
  </si>
  <si>
    <t>Silvio Spallino</t>
  </si>
  <si>
    <r>
      <t xml:space="preserve">Haslacher </t>
    </r>
    <r>
      <rPr>
        <b/>
        <i/>
        <sz val="10"/>
        <rFont val="Arial"/>
        <family val="2"/>
      </rPr>
      <t>Flitzeentchen</t>
    </r>
  </si>
  <si>
    <t>Viktoria Faas</t>
  </si>
  <si>
    <t>Jasimin Uhl</t>
  </si>
  <si>
    <t>Luisa Frotzler</t>
  </si>
  <si>
    <t>Patrizia Spallino</t>
  </si>
  <si>
    <t>Julia Winter</t>
  </si>
  <si>
    <t>Timo Wälde</t>
  </si>
  <si>
    <t>Jiraya Prakorkij</t>
  </si>
  <si>
    <t>Marvin Schaumann</t>
  </si>
  <si>
    <t>Lothar Bongertz</t>
  </si>
  <si>
    <t>2:56,70</t>
  </si>
  <si>
    <t>2:48,17</t>
  </si>
  <si>
    <t>2:54,12</t>
  </si>
  <si>
    <t>2:42,04</t>
  </si>
  <si>
    <t>2:43,29</t>
  </si>
  <si>
    <t>2:45,26</t>
  </si>
  <si>
    <t>2:44,46</t>
  </si>
  <si>
    <t>Hornberger Adler</t>
  </si>
  <si>
    <t>Haslacher Flitzeentchen</t>
  </si>
  <si>
    <t>Haslacher Rennpferde</t>
  </si>
  <si>
    <t>Haslacher Wühlmäuse</t>
  </si>
  <si>
    <t>Loßburger Tiger</t>
  </si>
  <si>
    <t>Loßburger Kobolde</t>
  </si>
  <si>
    <t>Gengenbacher/Schenkenzeller Flotte Bienen</t>
  </si>
  <si>
    <t>SCHÜLER / SCHÜLERINNEN D</t>
  </si>
  <si>
    <t>Tim Groß</t>
  </si>
  <si>
    <t>Lukas Wichmann</t>
  </si>
  <si>
    <t>Felix Kläger</t>
  </si>
  <si>
    <t>Daniel Heizmann</t>
  </si>
  <si>
    <t>Philipp Harter</t>
  </si>
  <si>
    <t>Armin Beil</t>
  </si>
  <si>
    <t>Lisa Hirt</t>
  </si>
  <si>
    <t>Sebastian Vollmer</t>
  </si>
  <si>
    <t>Mirielle Pfaff</t>
  </si>
  <si>
    <t>Fabian Schmider</t>
  </si>
  <si>
    <t>Maximilian Walter</t>
  </si>
  <si>
    <t>Patricia Jendrzok</t>
  </si>
  <si>
    <t>Philipp Walter</t>
  </si>
  <si>
    <t>Lilia Dieterle</t>
  </si>
  <si>
    <t>Meyer Miriam</t>
  </si>
  <si>
    <t>Ann-Cathrin Uhl</t>
  </si>
  <si>
    <t>Juliana Blattner</t>
  </si>
  <si>
    <t>Josephine Blum</t>
  </si>
  <si>
    <t>Sebastian Roth</t>
  </si>
  <si>
    <t>Tobias Schmider</t>
  </si>
  <si>
    <t>Lena Hobes</t>
  </si>
  <si>
    <t>Teressa Hoffmann</t>
  </si>
  <si>
    <t>Krämer Hannah</t>
  </si>
  <si>
    <t>Lisa Edenhofer</t>
  </si>
  <si>
    <t>Wassner Lukas</t>
  </si>
  <si>
    <t>Michelle Moser</t>
  </si>
  <si>
    <t>Ann-Kathrin Birk</t>
  </si>
  <si>
    <t>Jana Heizmann</t>
  </si>
  <si>
    <t>Jana-Luisa Deblitz</t>
  </si>
  <si>
    <t>Dennis Mandok</t>
  </si>
  <si>
    <t>Anne de Kort</t>
  </si>
  <si>
    <t>Marissa Neumaier</t>
  </si>
  <si>
    <t>Tobias Gaiser</t>
  </si>
  <si>
    <t>Sarah Hirt</t>
  </si>
  <si>
    <t>Isabelle Schmidt</t>
  </si>
  <si>
    <t>Marcel Legath</t>
  </si>
  <si>
    <t>Jana Läufer</t>
  </si>
  <si>
    <t>Jennifer Renner</t>
  </si>
  <si>
    <t>Julia Winterer</t>
  </si>
  <si>
    <t>Marie-Christin Messmer</t>
  </si>
  <si>
    <t>Tim Neumaier</t>
  </si>
  <si>
    <t>Valerie Moser</t>
  </si>
  <si>
    <t>Hannes Erhardt</t>
  </si>
  <si>
    <t>Marcel Borho</t>
  </si>
  <si>
    <t>Luisa Jendrzok</t>
  </si>
  <si>
    <t>2:50,01</t>
  </si>
  <si>
    <t>Schenkenzeller Dinos</t>
  </si>
  <si>
    <t>3:05,04</t>
  </si>
  <si>
    <t>Haslacher Raubkatzen</t>
  </si>
  <si>
    <t>3:16,52</t>
  </si>
  <si>
    <t>Haslacher Schmusekätzchen</t>
  </si>
  <si>
    <t>3:20,00</t>
  </si>
  <si>
    <t>Haslacher Bärchen</t>
  </si>
  <si>
    <t>3:20,05</t>
  </si>
  <si>
    <t>Gengenbacher Eisbären</t>
  </si>
  <si>
    <t>3:30,99</t>
  </si>
  <si>
    <t>Haslacher Hoppelhäschen</t>
  </si>
  <si>
    <t>3:32,29</t>
  </si>
  <si>
    <t>Haslacher Löwen</t>
  </si>
  <si>
    <t>3:51,47</t>
  </si>
  <si>
    <t>Haslacher Schäfchen</t>
  </si>
  <si>
    <t>4:12,62</t>
  </si>
  <si>
    <t>Haslacher Knuddelhunde</t>
  </si>
  <si>
    <r>
      <t xml:space="preserve">Schenkenzeller </t>
    </r>
    <r>
      <rPr>
        <b/>
        <i/>
        <sz val="10"/>
        <rFont val="Arial"/>
        <family val="2"/>
      </rPr>
      <t>Dinos</t>
    </r>
  </si>
  <si>
    <r>
      <t xml:space="preserve">Haslacher </t>
    </r>
    <r>
      <rPr>
        <b/>
        <i/>
        <sz val="10"/>
        <rFont val="Arial"/>
        <family val="2"/>
      </rPr>
      <t>Raubkatzen</t>
    </r>
  </si>
  <si>
    <r>
      <t xml:space="preserve">Haslacher </t>
    </r>
    <r>
      <rPr>
        <b/>
        <i/>
        <sz val="10"/>
        <rFont val="Arial"/>
        <family val="2"/>
      </rPr>
      <t>Schmusekätzchen</t>
    </r>
  </si>
  <si>
    <r>
      <t xml:space="preserve">Haslacher </t>
    </r>
    <r>
      <rPr>
        <b/>
        <i/>
        <sz val="10"/>
        <rFont val="Arial"/>
        <family val="2"/>
      </rPr>
      <t>Löwen</t>
    </r>
  </si>
  <si>
    <r>
      <t xml:space="preserve">Gengenbacher </t>
    </r>
    <r>
      <rPr>
        <b/>
        <i/>
        <sz val="10"/>
        <rFont val="Arial"/>
        <family val="2"/>
      </rPr>
      <t>Eisbären</t>
    </r>
  </si>
  <si>
    <r>
      <t xml:space="preserve">Haslacher </t>
    </r>
    <r>
      <rPr>
        <b/>
        <i/>
        <sz val="10"/>
        <rFont val="Arial"/>
        <family val="2"/>
      </rPr>
      <t>Hoppelhäschen</t>
    </r>
  </si>
  <si>
    <r>
      <t xml:space="preserve">Haslacher </t>
    </r>
    <r>
      <rPr>
        <b/>
        <i/>
        <sz val="10"/>
        <rFont val="Arial"/>
        <family val="2"/>
      </rPr>
      <t>Bärchen</t>
    </r>
  </si>
  <si>
    <r>
      <t xml:space="preserve">Haslacher </t>
    </r>
    <r>
      <rPr>
        <b/>
        <i/>
        <sz val="10"/>
        <rFont val="Arial"/>
        <family val="2"/>
      </rPr>
      <t>Schäfchen</t>
    </r>
  </si>
  <si>
    <r>
      <t xml:space="preserve">Haslacher </t>
    </r>
    <r>
      <rPr>
        <b/>
        <i/>
        <sz val="10"/>
        <rFont val="Arial"/>
        <family val="2"/>
      </rPr>
      <t>Knuddelhunde</t>
    </r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</si>
</sst>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mm:ss.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 quotePrefix="1">
      <alignment horizontal="left"/>
    </xf>
    <xf numFmtId="2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47" fontId="2" fillId="0" borderId="0" xfId="0" applyNumberFormat="1" applyFont="1" applyAlignment="1">
      <alignment/>
    </xf>
    <xf numFmtId="47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0" fontId="0" fillId="0" borderId="1" xfId="0" applyNumberFormat="1" applyBorder="1" applyAlignment="1">
      <alignment/>
    </xf>
    <xf numFmtId="4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47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47" fontId="2" fillId="0" borderId="0" xfId="0" applyNumberFormat="1" applyFont="1" applyAlignment="1" quotePrefix="1">
      <alignment horizontal="left"/>
    </xf>
    <xf numFmtId="46" fontId="2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%20D-Sch&#252;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Ergebnis"/>
      <sheetName val="u1"/>
      <sheetName val="u2"/>
      <sheetName val="u3"/>
      <sheetName val="u4"/>
      <sheetName val="u5"/>
      <sheetName val="u6"/>
      <sheetName val="u7"/>
      <sheetName val="u8"/>
      <sheetName val="u9"/>
      <sheetName val="u10"/>
      <sheetName val="u11"/>
      <sheetName val="u12"/>
      <sheetName val="u13"/>
      <sheetName val="u14"/>
      <sheetName val="u15"/>
      <sheetName val="u16"/>
      <sheetName val="u17"/>
      <sheetName val="u18"/>
      <sheetName val="u19"/>
      <sheetName val="u20"/>
    </sheetNames>
    <sheetDataSet>
      <sheetData sheetId="0"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4.8515625" style="0" customWidth="1"/>
    <col min="2" max="2" width="30.7109375" style="0" customWidth="1"/>
    <col min="3" max="3" width="8.7109375" style="0" customWidth="1"/>
    <col min="4" max="4" width="5.7109375" style="0" customWidth="1"/>
    <col min="5" max="5" width="4.7109375" style="0" customWidth="1"/>
    <col min="6" max="6" width="9.57421875" style="0" customWidth="1"/>
    <col min="7" max="7" width="5.7109375" style="0" customWidth="1"/>
    <col min="8" max="8" width="4.7109375" style="0" customWidth="1"/>
    <col min="9" max="9" width="9.57421875" style="0" customWidth="1"/>
    <col min="10" max="10" width="5.7109375" style="0" customWidth="1"/>
    <col min="11" max="11" width="4.7109375" style="0" customWidth="1"/>
    <col min="12" max="12" width="8.7109375" style="0" customWidth="1"/>
    <col min="13" max="13" width="5.7109375" style="0" customWidth="1"/>
    <col min="14" max="14" width="4.7109375" style="0" customWidth="1"/>
    <col min="15" max="15" width="10.28125" style="0" customWidth="1"/>
    <col min="16" max="16" width="5.7109375" style="0" customWidth="1"/>
    <col min="17" max="17" width="4.7109375" style="0" customWidth="1"/>
    <col min="18" max="18" width="10.28125" style="0" customWidth="1"/>
    <col min="19" max="19" width="5.7109375" style="0" customWidth="1"/>
  </cols>
  <sheetData>
    <row r="1" ht="12.75">
      <c r="B1" s="11" t="s">
        <v>13</v>
      </c>
    </row>
    <row r="2" spans="2:17" ht="12.75">
      <c r="B2" s="11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ht="12.75">
      <c r="B4" s="1" t="s">
        <v>2</v>
      </c>
      <c r="C4" s="3" t="s">
        <v>0</v>
      </c>
      <c r="D4" s="1" t="s">
        <v>3</v>
      </c>
      <c r="E4" s="1" t="s">
        <v>4</v>
      </c>
      <c r="F4" s="3" t="s">
        <v>5</v>
      </c>
      <c r="G4" s="1" t="s">
        <v>3</v>
      </c>
      <c r="H4" s="1" t="s">
        <v>4</v>
      </c>
      <c r="I4" s="5" t="s">
        <v>6</v>
      </c>
      <c r="J4" s="1" t="s">
        <v>3</v>
      </c>
      <c r="K4" s="1" t="s">
        <v>4</v>
      </c>
      <c r="L4" s="3" t="s">
        <v>7</v>
      </c>
      <c r="M4" s="1" t="s">
        <v>3</v>
      </c>
      <c r="N4" s="1" t="s">
        <v>4</v>
      </c>
      <c r="O4" s="3" t="s">
        <v>1</v>
      </c>
      <c r="P4" s="1" t="s">
        <v>3</v>
      </c>
      <c r="Q4" s="1" t="s">
        <v>4</v>
      </c>
      <c r="R4" s="3" t="s">
        <v>8</v>
      </c>
      <c r="S4" s="1" t="s">
        <v>4</v>
      </c>
    </row>
    <row r="5" spans="1:19" ht="12" customHeight="1">
      <c r="A5" s="22">
        <v>1</v>
      </c>
      <c r="B5" s="22" t="str">
        <f>'C Ergebnis'!C5</f>
        <v>Haslacher Rennpferde</v>
      </c>
      <c r="C5" s="23">
        <v>0.004305324074074073</v>
      </c>
      <c r="D5" s="22">
        <v>6</v>
      </c>
      <c r="E5" s="22">
        <v>2</v>
      </c>
      <c r="F5" s="24">
        <f>16+18+13+12+12</f>
        <v>71</v>
      </c>
      <c r="G5" s="22">
        <v>6</v>
      </c>
      <c r="H5" s="22">
        <v>2</v>
      </c>
      <c r="I5" s="25">
        <v>0.0004664351851851852</v>
      </c>
      <c r="J5" s="22">
        <v>4</v>
      </c>
      <c r="K5" s="22">
        <v>4</v>
      </c>
      <c r="L5" s="26">
        <f>5.8+6.9+6.4+6.3+5.6</f>
        <v>31</v>
      </c>
      <c r="M5" s="22">
        <v>5</v>
      </c>
      <c r="N5" s="22">
        <v>3</v>
      </c>
      <c r="O5" s="26">
        <f>0.8*5</f>
        <v>4</v>
      </c>
      <c r="P5" s="22">
        <v>6</v>
      </c>
      <c r="Q5" s="22">
        <v>2</v>
      </c>
      <c r="R5" s="24">
        <f aca="true" t="shared" si="0" ref="R5:R24">SUM(Q5+N5+K5+H5+E5)</f>
        <v>13</v>
      </c>
      <c r="S5" s="22">
        <v>6</v>
      </c>
    </row>
    <row r="6" spans="1:19" ht="12" customHeight="1">
      <c r="A6" s="22">
        <v>2</v>
      </c>
      <c r="B6" s="22" t="str">
        <f>'C Ergebnis'!C6</f>
        <v>Hornberger Adler</v>
      </c>
      <c r="C6" s="23">
        <v>0.004066087962962963</v>
      </c>
      <c r="D6" s="22">
        <v>2</v>
      </c>
      <c r="E6" s="22">
        <v>6</v>
      </c>
      <c r="F6" s="24">
        <f>23+20+23+22+24</f>
        <v>112</v>
      </c>
      <c r="G6" s="22">
        <v>1</v>
      </c>
      <c r="H6" s="22">
        <v>7</v>
      </c>
      <c r="I6" s="25">
        <v>0.0004780092592592592</v>
      </c>
      <c r="J6" s="22">
        <v>5</v>
      </c>
      <c r="K6" s="22">
        <v>3</v>
      </c>
      <c r="L6" s="26">
        <f>6.1+6.2+5.7+6.33+7.6</f>
        <v>31.93</v>
      </c>
      <c r="M6" s="22">
        <v>3</v>
      </c>
      <c r="N6" s="22">
        <v>5</v>
      </c>
      <c r="O6" s="26">
        <f>0.9+0.9+0.8+0.85+0.9</f>
        <v>4.3500000000000005</v>
      </c>
      <c r="P6" s="22">
        <v>4</v>
      </c>
      <c r="Q6" s="22">
        <v>4</v>
      </c>
      <c r="R6" s="24">
        <f t="shared" si="0"/>
        <v>25</v>
      </c>
      <c r="S6" s="22">
        <v>4</v>
      </c>
    </row>
    <row r="7" spans="1:19" ht="12" customHeight="1">
      <c r="A7" s="22">
        <v>3</v>
      </c>
      <c r="B7" s="22" t="str">
        <f>'C Ergebnis'!C7</f>
        <v>Haslacher Wühlmäuse</v>
      </c>
      <c r="C7" s="23">
        <v>0.004268634259259259</v>
      </c>
      <c r="D7" s="22">
        <v>5</v>
      </c>
      <c r="E7" s="22">
        <v>6</v>
      </c>
      <c r="F7" s="24">
        <f>18+18+18+14+14</f>
        <v>82</v>
      </c>
      <c r="G7" s="22">
        <v>5</v>
      </c>
      <c r="H7" s="22">
        <v>3</v>
      </c>
      <c r="I7" s="25">
        <v>0.0005057870370370371</v>
      </c>
      <c r="J7" s="22">
        <v>7</v>
      </c>
      <c r="K7" s="22">
        <v>1</v>
      </c>
      <c r="L7" s="26">
        <f>6.1+6.1+6.1+6.05+5.9</f>
        <v>30.25</v>
      </c>
      <c r="M7" s="22">
        <v>6</v>
      </c>
      <c r="N7" s="22">
        <v>2</v>
      </c>
      <c r="O7" s="26">
        <f>0.9+0.85+0.8+0.85+0.75</f>
        <v>4.15</v>
      </c>
      <c r="P7" s="22">
        <v>5</v>
      </c>
      <c r="Q7" s="22">
        <v>3</v>
      </c>
      <c r="R7" s="24">
        <f t="shared" si="0"/>
        <v>15</v>
      </c>
      <c r="S7" s="22">
        <v>5</v>
      </c>
    </row>
    <row r="8" spans="1:19" ht="12" customHeight="1">
      <c r="A8" s="22">
        <v>4</v>
      </c>
      <c r="B8" s="22" t="str">
        <f>'C Ergebnis'!C8</f>
        <v>Loßburger Tiger</v>
      </c>
      <c r="C8" s="23">
        <v>0.004069444444444444</v>
      </c>
      <c r="D8" s="22">
        <v>3</v>
      </c>
      <c r="E8" s="22">
        <v>5</v>
      </c>
      <c r="F8" s="24">
        <f>24+22+18+14+24</f>
        <v>102</v>
      </c>
      <c r="G8" s="22">
        <v>2</v>
      </c>
      <c r="H8" s="22">
        <v>6</v>
      </c>
      <c r="I8" s="25">
        <v>0.000449074074074074</v>
      </c>
      <c r="J8" s="22">
        <v>2</v>
      </c>
      <c r="K8" s="22">
        <v>6</v>
      </c>
      <c r="L8" s="26">
        <f>7+6.7+6.65+5.15+7.19</f>
        <v>32.69</v>
      </c>
      <c r="M8" s="22">
        <v>2</v>
      </c>
      <c r="N8" s="22">
        <v>6</v>
      </c>
      <c r="O8" s="26">
        <f>1.05+0.9+1+0.75+0.8</f>
        <v>4.5</v>
      </c>
      <c r="P8" s="22">
        <v>3</v>
      </c>
      <c r="Q8" s="22">
        <v>5</v>
      </c>
      <c r="R8" s="24">
        <f t="shared" si="0"/>
        <v>28</v>
      </c>
      <c r="S8" s="22">
        <v>2</v>
      </c>
    </row>
    <row r="9" spans="1:19" ht="12" customHeight="1">
      <c r="A9">
        <v>5</v>
      </c>
      <c r="B9" t="str">
        <f>'C Ergebnis'!C9</f>
        <v>Loßburger Kobolde</v>
      </c>
      <c r="C9" s="14">
        <v>0.004129050925925926</v>
      </c>
      <c r="D9">
        <v>4</v>
      </c>
      <c r="E9">
        <v>4</v>
      </c>
      <c r="F9" s="4">
        <f>14+24+21+21+20</f>
        <v>100</v>
      </c>
      <c r="G9">
        <v>4</v>
      </c>
      <c r="H9">
        <v>4</v>
      </c>
      <c r="I9" s="19">
        <v>0.00043055555555555555</v>
      </c>
      <c r="J9">
        <v>1</v>
      </c>
      <c r="K9">
        <v>7</v>
      </c>
      <c r="L9" s="6">
        <f>7.05+7.4+8.15+7.55+6.8</f>
        <v>36.95</v>
      </c>
      <c r="M9">
        <v>1</v>
      </c>
      <c r="N9">
        <v>7</v>
      </c>
      <c r="O9" s="6">
        <f>1+1.05+1.05+1+1.05</f>
        <v>5.1499999999999995</v>
      </c>
      <c r="P9">
        <v>1</v>
      </c>
      <c r="Q9">
        <v>7</v>
      </c>
      <c r="R9" s="4">
        <f t="shared" si="0"/>
        <v>29</v>
      </c>
      <c r="S9">
        <v>1</v>
      </c>
    </row>
    <row r="10" spans="1:19" ht="12" customHeight="1">
      <c r="A10" s="22">
        <v>6</v>
      </c>
      <c r="B10" s="22" t="str">
        <f>'C Ergebnis'!C10</f>
        <v>Gengenbacher/Schenkenzeller Flotte Bienen</v>
      </c>
      <c r="C10" s="23">
        <v>0.003875462962962963</v>
      </c>
      <c r="D10" s="22">
        <v>1</v>
      </c>
      <c r="E10" s="22">
        <v>7</v>
      </c>
      <c r="F10" s="24">
        <f>13+18+23+23+24</f>
        <v>101</v>
      </c>
      <c r="G10" s="22">
        <v>3</v>
      </c>
      <c r="H10" s="22">
        <v>5</v>
      </c>
      <c r="I10" s="25">
        <v>0.0004629629629629629</v>
      </c>
      <c r="J10" s="22">
        <v>3</v>
      </c>
      <c r="K10" s="22">
        <v>5</v>
      </c>
      <c r="L10" s="26">
        <f>6.1+6.15+6.7+6.2+6.7</f>
        <v>31.849999999999998</v>
      </c>
      <c r="M10" s="22">
        <v>4</v>
      </c>
      <c r="N10" s="22">
        <v>4</v>
      </c>
      <c r="O10" s="26">
        <f>0.95+0.95+1+1.1+1.05</f>
        <v>5.05</v>
      </c>
      <c r="P10" s="22">
        <v>2</v>
      </c>
      <c r="Q10" s="22">
        <v>6</v>
      </c>
      <c r="R10" s="24">
        <f t="shared" si="0"/>
        <v>27</v>
      </c>
      <c r="S10" s="22">
        <v>3</v>
      </c>
    </row>
    <row r="11" spans="1:19" ht="12" customHeight="1">
      <c r="A11" s="22">
        <v>7</v>
      </c>
      <c r="B11" s="22" t="str">
        <f>'C Ergebnis'!C11</f>
        <v>Haslacher Flitzeentchen</v>
      </c>
      <c r="C11" s="23">
        <v>0.004324884259259259</v>
      </c>
      <c r="D11" s="22">
        <v>7</v>
      </c>
      <c r="E11" s="22">
        <v>1</v>
      </c>
      <c r="F11" s="24">
        <f>12+14+16+23</f>
        <v>65</v>
      </c>
      <c r="G11" s="22">
        <v>7</v>
      </c>
      <c r="H11" s="22">
        <v>1</v>
      </c>
      <c r="I11" s="25">
        <v>0.00048379629629629624</v>
      </c>
      <c r="J11" s="22">
        <v>6</v>
      </c>
      <c r="K11" s="22">
        <v>2</v>
      </c>
      <c r="L11" s="26">
        <f>5.4+5.8+5.9+6.8</f>
        <v>23.900000000000002</v>
      </c>
      <c r="M11" s="22">
        <v>7</v>
      </c>
      <c r="N11" s="22">
        <v>1</v>
      </c>
      <c r="O11" s="26">
        <f>0.75+0.8+0.85+1</f>
        <v>3.4</v>
      </c>
      <c r="P11" s="22">
        <v>7</v>
      </c>
      <c r="Q11" s="22">
        <v>1</v>
      </c>
      <c r="R11" s="24">
        <f t="shared" si="0"/>
        <v>6</v>
      </c>
      <c r="S11" s="22">
        <v>7</v>
      </c>
    </row>
    <row r="12" spans="1:18" ht="12" customHeight="1" hidden="1">
      <c r="A12">
        <v>8</v>
      </c>
      <c r="B12">
        <f>'C Ergebnis'!C12</f>
        <v>0</v>
      </c>
      <c r="C12" s="14"/>
      <c r="F12" s="4"/>
      <c r="I12" s="19"/>
      <c r="L12" s="6"/>
      <c r="O12" s="4"/>
      <c r="R12" s="4">
        <f t="shared" si="0"/>
        <v>0</v>
      </c>
    </row>
    <row r="13" spans="1:18" ht="12" customHeight="1" hidden="1">
      <c r="A13">
        <v>9</v>
      </c>
      <c r="B13">
        <f>'C Ergebnis'!C13</f>
        <v>0</v>
      </c>
      <c r="C13" s="14"/>
      <c r="F13" s="4"/>
      <c r="I13" s="19"/>
      <c r="L13" s="6"/>
      <c r="O13" s="4"/>
      <c r="R13" s="4">
        <f t="shared" si="0"/>
        <v>0</v>
      </c>
    </row>
    <row r="14" spans="1:18" ht="12.75" hidden="1">
      <c r="A14">
        <v>10</v>
      </c>
      <c r="B14">
        <f>'C Ergebnis'!C24</f>
        <v>0</v>
      </c>
      <c r="C14" s="14"/>
      <c r="F14" s="4"/>
      <c r="I14" s="19"/>
      <c r="L14" s="6"/>
      <c r="O14" s="4"/>
      <c r="R14" s="4">
        <f t="shared" si="0"/>
        <v>0</v>
      </c>
    </row>
    <row r="15" spans="1:18" ht="12.75" hidden="1">
      <c r="A15">
        <v>11</v>
      </c>
      <c r="B15">
        <f>'C Ergebnis'!C23</f>
        <v>0</v>
      </c>
      <c r="C15" s="14"/>
      <c r="F15" s="4"/>
      <c r="I15" s="19"/>
      <c r="L15" s="6"/>
      <c r="O15" s="4"/>
      <c r="R15" s="4">
        <f t="shared" si="0"/>
        <v>0</v>
      </c>
    </row>
    <row r="16" spans="1:18" ht="12.75" hidden="1">
      <c r="A16">
        <v>12</v>
      </c>
      <c r="B16">
        <f>'C Ergebnis'!C22</f>
        <v>0</v>
      </c>
      <c r="C16" s="14"/>
      <c r="F16" s="4"/>
      <c r="I16" s="19"/>
      <c r="L16" s="6"/>
      <c r="O16" s="4"/>
      <c r="R16" s="4">
        <f t="shared" si="0"/>
        <v>0</v>
      </c>
    </row>
    <row r="17" spans="1:18" ht="12.75" hidden="1">
      <c r="A17">
        <v>13</v>
      </c>
      <c r="B17">
        <f>'C Ergebnis'!C21</f>
        <v>0</v>
      </c>
      <c r="C17" s="14"/>
      <c r="F17" s="4"/>
      <c r="I17" s="19"/>
      <c r="L17" s="6"/>
      <c r="O17" s="4"/>
      <c r="R17" s="4">
        <f t="shared" si="0"/>
        <v>0</v>
      </c>
    </row>
    <row r="18" spans="1:18" ht="12.75" hidden="1">
      <c r="A18">
        <v>14</v>
      </c>
      <c r="B18">
        <f>'C Ergebnis'!C20</f>
        <v>0</v>
      </c>
      <c r="C18" s="14"/>
      <c r="F18" s="4"/>
      <c r="I18" s="19"/>
      <c r="L18" s="6"/>
      <c r="O18" s="4"/>
      <c r="R18" s="4">
        <f t="shared" si="0"/>
        <v>0</v>
      </c>
    </row>
    <row r="19" spans="1:18" ht="12.75" hidden="1">
      <c r="A19">
        <v>15</v>
      </c>
      <c r="B19">
        <f>'C Ergebnis'!C19</f>
        <v>0</v>
      </c>
      <c r="C19" s="14"/>
      <c r="F19" s="4"/>
      <c r="I19" s="19"/>
      <c r="L19" s="6"/>
      <c r="O19" s="4"/>
      <c r="R19" s="4">
        <f t="shared" si="0"/>
        <v>0</v>
      </c>
    </row>
    <row r="20" spans="1:18" ht="12.75" hidden="1">
      <c r="A20">
        <v>16</v>
      </c>
      <c r="B20">
        <f>'C Ergebnis'!C18</f>
        <v>0</v>
      </c>
      <c r="C20" s="14"/>
      <c r="F20" s="4"/>
      <c r="I20" s="19"/>
      <c r="L20" s="6"/>
      <c r="O20" s="4"/>
      <c r="R20" s="4">
        <f t="shared" si="0"/>
        <v>0</v>
      </c>
    </row>
    <row r="21" spans="1:18" ht="12.75" hidden="1">
      <c r="A21">
        <v>17</v>
      </c>
      <c r="B21">
        <f>'C Ergebnis'!C17</f>
        <v>0</v>
      </c>
      <c r="C21" s="14"/>
      <c r="F21" s="4"/>
      <c r="I21" s="19"/>
      <c r="L21" s="6"/>
      <c r="O21" s="4"/>
      <c r="R21" s="4">
        <f t="shared" si="0"/>
        <v>0</v>
      </c>
    </row>
    <row r="22" spans="1:18" ht="12.75" hidden="1">
      <c r="A22">
        <v>18</v>
      </c>
      <c r="B22">
        <f>'C Ergebnis'!C16</f>
        <v>0</v>
      </c>
      <c r="C22" s="14"/>
      <c r="F22" s="4"/>
      <c r="I22" s="19"/>
      <c r="L22" s="6"/>
      <c r="O22" s="4"/>
      <c r="R22" s="4">
        <f t="shared" si="0"/>
        <v>0</v>
      </c>
    </row>
    <row r="23" spans="1:18" ht="12.75" hidden="1">
      <c r="A23">
        <v>19</v>
      </c>
      <c r="B23">
        <f>'C Ergebnis'!C15</f>
        <v>0</v>
      </c>
      <c r="C23" s="14"/>
      <c r="F23" s="4"/>
      <c r="I23" s="19"/>
      <c r="L23" s="6"/>
      <c r="O23" s="4"/>
      <c r="R23" s="4">
        <f t="shared" si="0"/>
        <v>0</v>
      </c>
    </row>
    <row r="24" spans="1:18" ht="12.75" hidden="1">
      <c r="A24">
        <v>20</v>
      </c>
      <c r="B24">
        <f>'C Ergebnis'!C14</f>
        <v>0</v>
      </c>
      <c r="C24" s="14"/>
      <c r="F24" s="4"/>
      <c r="I24" s="19"/>
      <c r="L24" s="6"/>
      <c r="O24" s="4"/>
      <c r="R24" s="4">
        <f t="shared" si="0"/>
        <v>0</v>
      </c>
    </row>
    <row r="25" spans="1:19" ht="12.75">
      <c r="A25" s="10"/>
      <c r="B25" s="10"/>
      <c r="C25" s="8"/>
      <c r="D25" s="17"/>
      <c r="E25" s="17"/>
      <c r="F25" s="17"/>
      <c r="G25" s="17"/>
      <c r="H25" s="17"/>
      <c r="I25" s="17"/>
      <c r="M25" s="7"/>
      <c r="Q25" s="7"/>
      <c r="S25" s="7"/>
    </row>
    <row r="26" spans="1:19" ht="12.75">
      <c r="A26" s="10"/>
      <c r="B26" s="10"/>
      <c r="C26" s="8"/>
      <c r="D26" s="17"/>
      <c r="E26" s="17"/>
      <c r="F26" s="17"/>
      <c r="G26" s="17"/>
      <c r="H26" s="17"/>
      <c r="I26" s="17"/>
      <c r="M26" s="7"/>
      <c r="Q26" s="7"/>
      <c r="S26" s="7"/>
    </row>
    <row r="27" spans="1:19" ht="12.75">
      <c r="A27" s="10"/>
      <c r="B27" s="10"/>
      <c r="C27" s="8"/>
      <c r="D27" s="17"/>
      <c r="E27" s="17"/>
      <c r="F27" s="17"/>
      <c r="G27" s="17"/>
      <c r="H27" s="17"/>
      <c r="I27" s="17"/>
      <c r="M27" s="7"/>
      <c r="Q27" s="7"/>
      <c r="S27" s="7"/>
    </row>
    <row r="28" spans="1:19" ht="12.75" hidden="1">
      <c r="A28" s="10"/>
      <c r="B28" s="10"/>
      <c r="C28" s="8"/>
      <c r="D28" s="17"/>
      <c r="E28" s="17"/>
      <c r="F28" s="17"/>
      <c r="G28" s="17"/>
      <c r="H28" s="17"/>
      <c r="I28" s="17"/>
      <c r="M28" s="7"/>
      <c r="Q28" s="7"/>
      <c r="S28" s="7"/>
    </row>
    <row r="29" spans="1:9" ht="12.75" hidden="1">
      <c r="A29" s="10"/>
      <c r="B29" s="10"/>
      <c r="C29" s="8"/>
      <c r="D29" s="17"/>
      <c r="E29" s="17"/>
      <c r="F29" s="17"/>
      <c r="G29" s="17"/>
      <c r="H29" s="17"/>
      <c r="I29" s="17"/>
    </row>
    <row r="30" spans="1:9" ht="12.75" hidden="1">
      <c r="A30" s="10"/>
      <c r="B30" s="10"/>
      <c r="C30" s="8"/>
      <c r="D30" s="17"/>
      <c r="E30" s="17"/>
      <c r="F30" s="17"/>
      <c r="G30" s="17"/>
      <c r="H30" s="17"/>
      <c r="I30" s="17"/>
    </row>
    <row r="31" spans="1:9" ht="12.75" hidden="1">
      <c r="A31" s="10"/>
      <c r="B31" s="10"/>
      <c r="C31" s="8"/>
      <c r="D31" s="17"/>
      <c r="E31" s="17"/>
      <c r="F31" s="17"/>
      <c r="G31" s="17"/>
      <c r="H31" s="17"/>
      <c r="I31" s="17"/>
    </row>
    <row r="32" spans="1:9" ht="12.75" hidden="1">
      <c r="A32" s="10"/>
      <c r="B32" s="10"/>
      <c r="C32" s="8"/>
      <c r="D32" s="17"/>
      <c r="E32" s="17"/>
      <c r="F32" s="17"/>
      <c r="G32" s="17"/>
      <c r="H32" s="17"/>
      <c r="I32" s="17"/>
    </row>
    <row r="33" spans="1:9" ht="12.75" hidden="1">
      <c r="A33" s="8"/>
      <c r="B33" s="8"/>
      <c r="C33" s="8"/>
      <c r="D33" s="17"/>
      <c r="E33" s="17"/>
      <c r="F33" s="17"/>
      <c r="G33" s="17"/>
      <c r="H33" s="17"/>
      <c r="I33" s="17"/>
    </row>
    <row r="34" spans="1:9" ht="12.75">
      <c r="A34" s="12"/>
      <c r="B34" s="8"/>
      <c r="C34" s="8"/>
      <c r="D34" s="17"/>
      <c r="E34" s="17"/>
      <c r="F34" s="17"/>
      <c r="G34" s="17"/>
      <c r="H34" s="17"/>
      <c r="I34" s="17"/>
    </row>
    <row r="35" spans="1:9" ht="12.75">
      <c r="A35" s="8"/>
      <c r="B35" s="20"/>
      <c r="C35" s="8"/>
      <c r="D35" s="17"/>
      <c r="E35" s="17"/>
      <c r="F35" s="17"/>
      <c r="G35" s="17"/>
      <c r="H35" s="17"/>
      <c r="I35" s="17"/>
    </row>
    <row r="36" spans="1:9" ht="12.75">
      <c r="A36" s="8"/>
      <c r="B36" s="20"/>
      <c r="C36" s="8"/>
      <c r="D36" s="17"/>
      <c r="E36" s="17"/>
      <c r="F36" s="17"/>
      <c r="G36" s="17"/>
      <c r="H36" s="17"/>
      <c r="I36" s="17"/>
    </row>
    <row r="37" spans="1:9" ht="12.75">
      <c r="A37" s="8"/>
      <c r="B37" s="20"/>
      <c r="C37" s="8"/>
      <c r="D37" s="17"/>
      <c r="E37" s="17"/>
      <c r="F37" s="17"/>
      <c r="G37" s="17"/>
      <c r="H37" s="17"/>
      <c r="I37" s="17"/>
    </row>
    <row r="38" spans="1:9" ht="12.75">
      <c r="A38" s="8"/>
      <c r="B38" s="20"/>
      <c r="C38" s="8"/>
      <c r="D38" s="17"/>
      <c r="E38" s="17"/>
      <c r="F38" s="17"/>
      <c r="G38" s="17"/>
      <c r="H38" s="17"/>
      <c r="I38" s="17"/>
    </row>
    <row r="39" spans="1:9" ht="12.75">
      <c r="A39" s="8"/>
      <c r="B39" s="20"/>
      <c r="C39" s="8"/>
      <c r="D39" s="17"/>
      <c r="E39" s="17"/>
      <c r="F39" s="17"/>
      <c r="G39" s="17"/>
      <c r="H39" s="17"/>
      <c r="I39" s="17"/>
    </row>
    <row r="40" spans="1:9" ht="12.75">
      <c r="A40" s="8"/>
      <c r="B40" s="20"/>
      <c r="C40" s="8"/>
      <c r="D40" s="17"/>
      <c r="E40" s="17"/>
      <c r="F40" s="17"/>
      <c r="G40" s="17"/>
      <c r="H40" s="17"/>
      <c r="I40" s="17"/>
    </row>
    <row r="41" spans="1:9" ht="12.75">
      <c r="A41" s="8"/>
      <c r="B41" s="20"/>
      <c r="C41" s="8"/>
      <c r="D41" s="17"/>
      <c r="E41" s="17"/>
      <c r="F41" s="17"/>
      <c r="G41" s="17"/>
      <c r="H41" s="17"/>
      <c r="I41" s="17"/>
    </row>
    <row r="42" spans="1:9" ht="12.75">
      <c r="A42" s="8"/>
      <c r="B42" s="20"/>
      <c r="C42" s="8"/>
      <c r="D42" s="17"/>
      <c r="E42" s="17"/>
      <c r="F42" s="17"/>
      <c r="G42" s="17"/>
      <c r="H42" s="17"/>
      <c r="I42" s="17"/>
    </row>
    <row r="43" spans="1:9" ht="12.75">
      <c r="A43" s="8"/>
      <c r="B43" s="20"/>
      <c r="C43" s="8"/>
      <c r="D43" s="17"/>
      <c r="E43" s="17"/>
      <c r="F43" s="17"/>
      <c r="G43" s="17"/>
      <c r="H43" s="17"/>
      <c r="I43" s="17"/>
    </row>
  </sheetData>
  <printOptions gridLines="1"/>
  <pageMargins left="0.1968503937007874" right="0.1968503937007874" top="0.7874015748031497" bottom="0.1968503937007874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">
      <selection activeCell="C32" sqref="C32"/>
    </sheetView>
  </sheetViews>
  <sheetFormatPr defaultColWidth="11.421875" defaultRowHeight="12.75"/>
  <cols>
    <col min="1" max="1" width="4.8515625" style="0" customWidth="1"/>
    <col min="2" max="2" width="7.7109375" style="0" bestFit="1" customWidth="1"/>
    <col min="3" max="3" width="40.7109375" style="0" customWidth="1"/>
    <col min="4" max="4" width="18.57421875" style="18" bestFit="1" customWidth="1"/>
    <col min="5" max="5" width="18.140625" style="18" bestFit="1" customWidth="1"/>
    <col min="6" max="7" width="18.28125" style="18" bestFit="1" customWidth="1"/>
    <col min="8" max="8" width="18.7109375" style="18" customWidth="1"/>
    <col min="9" max="9" width="18.140625" style="18" bestFit="1" customWidth="1"/>
    <col min="10" max="10" width="14.7109375" style="0" customWidth="1"/>
  </cols>
  <sheetData>
    <row r="1" spans="1:23" ht="12.75">
      <c r="A1" s="11" t="s">
        <v>13</v>
      </c>
      <c r="B1" s="2"/>
      <c r="C1" s="2"/>
      <c r="D1" s="17"/>
      <c r="E1" s="17"/>
      <c r="F1" s="17"/>
      <c r="G1" s="17"/>
      <c r="H1" s="17"/>
      <c r="I1" s="1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1" t="s">
        <v>12</v>
      </c>
      <c r="B2" s="9"/>
      <c r="C2" s="9"/>
      <c r="D2" s="2"/>
      <c r="E2" s="17"/>
      <c r="F2" s="17"/>
      <c r="G2" s="17"/>
      <c r="H2" s="17"/>
      <c r="I2" s="1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8"/>
      <c r="B3" s="8"/>
      <c r="C3" s="9"/>
      <c r="D3" s="2"/>
      <c r="E3" s="17"/>
      <c r="F3" s="17"/>
      <c r="G3" s="17"/>
      <c r="H3" s="17"/>
      <c r="I3" s="1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9.5" customHeight="1">
      <c r="A4" s="15" t="s">
        <v>3</v>
      </c>
      <c r="B4" s="15" t="s">
        <v>9</v>
      </c>
      <c r="C4" s="9" t="s">
        <v>2</v>
      </c>
      <c r="D4" s="2" t="s">
        <v>10</v>
      </c>
      <c r="E4" s="17"/>
      <c r="F4" s="17"/>
      <c r="G4" s="17"/>
      <c r="H4" s="17"/>
      <c r="I4" s="17"/>
      <c r="J4" s="1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9.5" customHeight="1">
      <c r="A5" s="10">
        <v>1</v>
      </c>
      <c r="B5" s="10">
        <v>29</v>
      </c>
      <c r="C5" s="8" t="s">
        <v>38</v>
      </c>
      <c r="D5" s="17" t="s">
        <v>39</v>
      </c>
      <c r="E5" s="17" t="s">
        <v>40</v>
      </c>
      <c r="F5" s="17" t="s">
        <v>41</v>
      </c>
      <c r="G5" s="17" t="s">
        <v>42</v>
      </c>
      <c r="H5" s="17" t="s">
        <v>43</v>
      </c>
      <c r="I5" s="17" t="s">
        <v>59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9.5" customHeight="1">
      <c r="A6" s="10">
        <v>2</v>
      </c>
      <c r="B6" s="10">
        <v>28</v>
      </c>
      <c r="C6" s="8" t="s">
        <v>33</v>
      </c>
      <c r="D6" s="17" t="s">
        <v>58</v>
      </c>
      <c r="E6" s="17" t="s">
        <v>34</v>
      </c>
      <c r="F6" s="17" t="s">
        <v>35</v>
      </c>
      <c r="G6" s="17" t="s">
        <v>36</v>
      </c>
      <c r="H6" s="17" t="s">
        <v>56</v>
      </c>
      <c r="I6" s="17" t="s">
        <v>37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9.5" customHeight="1">
      <c r="A7" s="10">
        <v>3</v>
      </c>
      <c r="B7" s="10">
        <v>27</v>
      </c>
      <c r="C7" s="8" t="s">
        <v>44</v>
      </c>
      <c r="D7" s="17" t="s">
        <v>45</v>
      </c>
      <c r="E7" s="17" t="s">
        <v>46</v>
      </c>
      <c r="F7" s="17" t="s">
        <v>47</v>
      </c>
      <c r="G7" s="17" t="s">
        <v>48</v>
      </c>
      <c r="H7" s="17" t="s">
        <v>49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9.5" customHeight="1">
      <c r="A8" s="10">
        <v>4</v>
      </c>
      <c r="B8" s="10">
        <v>25</v>
      </c>
      <c r="C8" s="8" t="s">
        <v>31</v>
      </c>
      <c r="D8" s="17" t="s">
        <v>20</v>
      </c>
      <c r="E8" s="17" t="s">
        <v>21</v>
      </c>
      <c r="F8" s="17" t="s">
        <v>22</v>
      </c>
      <c r="G8" s="17" t="s">
        <v>23</v>
      </c>
      <c r="H8" s="17" t="s">
        <v>16</v>
      </c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9.5" customHeight="1">
      <c r="A9" s="10">
        <v>5</v>
      </c>
      <c r="B9" s="10">
        <v>15</v>
      </c>
      <c r="C9" s="8" t="s">
        <v>32</v>
      </c>
      <c r="D9" s="17" t="s">
        <v>24</v>
      </c>
      <c r="E9" s="17" t="s">
        <v>25</v>
      </c>
      <c r="F9" s="17" t="s">
        <v>26</v>
      </c>
      <c r="G9" s="17" t="s">
        <v>27</v>
      </c>
      <c r="H9" s="17" t="s">
        <v>28</v>
      </c>
      <c r="I9" s="17" t="s">
        <v>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9.5" customHeight="1">
      <c r="A10" s="10">
        <v>6</v>
      </c>
      <c r="B10" s="10">
        <v>13</v>
      </c>
      <c r="C10" s="8" t="s">
        <v>30</v>
      </c>
      <c r="D10" s="17" t="s">
        <v>14</v>
      </c>
      <c r="E10" s="17" t="s">
        <v>17</v>
      </c>
      <c r="F10" s="17" t="s">
        <v>18</v>
      </c>
      <c r="G10" s="17" t="s">
        <v>19</v>
      </c>
      <c r="H10" s="17" t="s">
        <v>15</v>
      </c>
      <c r="I10" s="1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9.5" customHeight="1">
      <c r="A11" s="10">
        <v>7</v>
      </c>
      <c r="B11" s="10">
        <v>6</v>
      </c>
      <c r="C11" s="8" t="s">
        <v>50</v>
      </c>
      <c r="D11" s="17" t="s">
        <v>51</v>
      </c>
      <c r="E11" s="17" t="s">
        <v>52</v>
      </c>
      <c r="F11" s="17" t="s">
        <v>53</v>
      </c>
      <c r="G11" s="17" t="s">
        <v>54</v>
      </c>
      <c r="H11" s="17" t="s">
        <v>57</v>
      </c>
      <c r="I11" s="17" t="s">
        <v>55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9.5" customHeight="1" hidden="1">
      <c r="A12" s="10">
        <f>'C Auswertung'!S12</f>
        <v>0</v>
      </c>
      <c r="B12" s="10">
        <f>'C Auswertung'!R12</f>
        <v>0</v>
      </c>
      <c r="C12" s="8"/>
      <c r="D12" s="16"/>
      <c r="E12" s="16"/>
      <c r="F12" s="16"/>
      <c r="G12" s="16"/>
      <c r="H12" s="16"/>
      <c r="I12" s="1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9.5" customHeight="1" hidden="1">
      <c r="A13" s="10">
        <f>'C Auswertung'!S13</f>
        <v>0</v>
      </c>
      <c r="B13" s="10">
        <f>'C Auswertung'!R13</f>
        <v>0</v>
      </c>
      <c r="C13" s="8"/>
      <c r="D13" s="16"/>
      <c r="E13" s="16"/>
      <c r="F13" s="16"/>
      <c r="G13" s="16"/>
      <c r="H13" s="16"/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9.5" customHeight="1" hidden="1">
      <c r="A14" s="10">
        <f>'C Auswertung'!S14</f>
        <v>0</v>
      </c>
      <c r="B14" s="21">
        <f>'C Auswertung'!R14</f>
        <v>0</v>
      </c>
      <c r="C14" s="8"/>
      <c r="D14" s="17"/>
      <c r="E14" s="16"/>
      <c r="F14" s="16"/>
      <c r="G14" s="16"/>
      <c r="H14" s="16"/>
      <c r="I14" s="1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9.5" customHeight="1" hidden="1">
      <c r="A15" s="10">
        <f>'C Auswertung'!S15</f>
        <v>0</v>
      </c>
      <c r="B15" s="21">
        <f>'C Auswertung'!R15</f>
        <v>0</v>
      </c>
      <c r="C15" s="8"/>
      <c r="D15" s="17"/>
      <c r="E15" s="16"/>
      <c r="F15" s="16"/>
      <c r="G15" s="16"/>
      <c r="H15" s="16"/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9.5" customHeight="1" hidden="1">
      <c r="A16" s="10">
        <f>'C Auswertung'!S16</f>
        <v>0</v>
      </c>
      <c r="B16" s="21">
        <f>'C Auswertung'!R16</f>
        <v>0</v>
      </c>
      <c r="C16" s="8"/>
      <c r="D16" s="16"/>
      <c r="E16" s="16"/>
      <c r="F16" s="16"/>
      <c r="G16" s="16"/>
      <c r="H16" s="16"/>
      <c r="I16" s="1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9.5" customHeight="1" hidden="1">
      <c r="A17" s="10">
        <f>'C Auswertung'!S17</f>
        <v>0</v>
      </c>
      <c r="B17" s="21">
        <f>'C Auswertung'!R17</f>
        <v>0</v>
      </c>
      <c r="C17" s="8"/>
      <c r="D17" s="17"/>
      <c r="E17" s="16"/>
      <c r="F17" s="16"/>
      <c r="G17" s="16"/>
      <c r="H17" s="16"/>
      <c r="I17" s="1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9.5" customHeight="1" hidden="1">
      <c r="A18" s="10">
        <f>'C Auswertung'!S18</f>
        <v>0</v>
      </c>
      <c r="B18" s="21">
        <f>'C Auswertung'!R18</f>
        <v>0</v>
      </c>
      <c r="C18" s="8"/>
      <c r="D18" s="17"/>
      <c r="E18" s="16"/>
      <c r="F18" s="16"/>
      <c r="G18" s="16"/>
      <c r="H18" s="16"/>
      <c r="I18" s="1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9.5" customHeight="1" hidden="1">
      <c r="A19" s="10">
        <f>'C Auswertung'!S19</f>
        <v>0</v>
      </c>
      <c r="B19" s="21">
        <f>'C Auswertung'!R19</f>
        <v>0</v>
      </c>
      <c r="C19" s="8"/>
      <c r="D19" s="17"/>
      <c r="E19" s="16"/>
      <c r="F19" s="16"/>
      <c r="G19" s="16"/>
      <c r="H19" s="16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9.5" customHeight="1" hidden="1">
      <c r="A20" s="10">
        <f>'C Auswertung'!S20</f>
        <v>0</v>
      </c>
      <c r="B20" s="21">
        <f>'C Auswertung'!R20</f>
        <v>0</v>
      </c>
      <c r="C20" s="8"/>
      <c r="D20" s="17"/>
      <c r="E20" s="16"/>
      <c r="F20" s="16"/>
      <c r="G20" s="16"/>
      <c r="H20" s="16"/>
      <c r="I20" s="1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9.5" customHeight="1" hidden="1">
      <c r="A21" s="10">
        <f>'C Auswertung'!S21</f>
        <v>0</v>
      </c>
      <c r="B21" s="21">
        <f>'C Auswertung'!R21</f>
        <v>0</v>
      </c>
      <c r="C21" s="8"/>
      <c r="D21" s="17"/>
      <c r="E21" s="16"/>
      <c r="F21" s="16"/>
      <c r="G21" s="16"/>
      <c r="H21" s="16"/>
      <c r="I21" s="1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9.5" customHeight="1" hidden="1">
      <c r="A22" s="10">
        <f>'C Auswertung'!S22</f>
        <v>0</v>
      </c>
      <c r="B22" s="21">
        <f>'C Auswertung'!R22</f>
        <v>0</v>
      </c>
      <c r="C22" s="8"/>
      <c r="D22" s="17"/>
      <c r="E22" s="16"/>
      <c r="F22" s="16"/>
      <c r="G22" s="16"/>
      <c r="H22" s="16"/>
      <c r="I22" s="1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9.5" customHeight="1" hidden="1">
      <c r="A23" s="10">
        <f>'C Auswertung'!S23</f>
        <v>0</v>
      </c>
      <c r="B23" s="21">
        <f>'C Auswertung'!R23</f>
        <v>0</v>
      </c>
      <c r="C23" s="8"/>
      <c r="D23" s="17"/>
      <c r="E23" s="16"/>
      <c r="F23" s="16"/>
      <c r="G23" s="16"/>
      <c r="H23" s="16"/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5" customHeight="1" hidden="1">
      <c r="A24" s="10">
        <f>'C Auswertung'!S24</f>
        <v>0</v>
      </c>
      <c r="B24" s="21">
        <f>'C Auswertung'!R24</f>
        <v>0</v>
      </c>
      <c r="C24" s="8"/>
      <c r="D24" s="17"/>
      <c r="E24" s="16"/>
      <c r="F24" s="16"/>
      <c r="G24" s="16"/>
      <c r="H24" s="16"/>
      <c r="I24" s="1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9.5" customHeight="1">
      <c r="A25" s="12" t="s">
        <v>11</v>
      </c>
      <c r="B25" s="8"/>
      <c r="C25" s="8"/>
      <c r="D25" s="17"/>
      <c r="E25" s="17"/>
      <c r="F25" s="17"/>
      <c r="G25" s="17"/>
      <c r="H25" s="17"/>
      <c r="I25" s="1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8">
        <v>1</v>
      </c>
      <c r="B26" s="28" t="s">
        <v>63</v>
      </c>
      <c r="C26" s="8" t="s">
        <v>67</v>
      </c>
      <c r="D26" s="17"/>
      <c r="E26" s="17"/>
      <c r="F26" s="17"/>
      <c r="G26" s="17"/>
      <c r="H26" s="17"/>
      <c r="I26" s="1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8">
        <v>2</v>
      </c>
      <c r="B27" s="28" t="s">
        <v>66</v>
      </c>
      <c r="C27" s="8" t="s">
        <v>68</v>
      </c>
      <c r="D27" s="17"/>
      <c r="E27" s="17"/>
      <c r="F27" s="17"/>
      <c r="G27" s="17"/>
      <c r="H27" s="17"/>
      <c r="I27" s="1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8">
        <v>3</v>
      </c>
      <c r="B28" s="28" t="s">
        <v>64</v>
      </c>
      <c r="C28" s="8" t="s">
        <v>69</v>
      </c>
      <c r="D28" s="17"/>
      <c r="E28" s="17"/>
      <c r="F28" s="17"/>
      <c r="G28" s="17"/>
      <c r="H28" s="17"/>
      <c r="I28" s="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8">
        <v>4</v>
      </c>
      <c r="B29" s="28" t="s">
        <v>65</v>
      </c>
      <c r="C29" s="8" t="s">
        <v>70</v>
      </c>
      <c r="D29" s="17"/>
      <c r="E29" s="17"/>
      <c r="F29" s="17"/>
      <c r="G29" s="17"/>
      <c r="H29" s="17"/>
      <c r="I29" s="1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8">
        <v>5</v>
      </c>
      <c r="B30" s="28" t="s">
        <v>61</v>
      </c>
      <c r="C30" s="8" t="s">
        <v>71</v>
      </c>
      <c r="D30" s="17"/>
      <c r="E30" s="17"/>
      <c r="F30" s="17"/>
      <c r="G30" s="17"/>
      <c r="H30" s="17"/>
      <c r="I30" s="1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>
      <c r="A31" s="8">
        <v>6</v>
      </c>
      <c r="B31" s="28" t="s">
        <v>62</v>
      </c>
      <c r="C31" s="8" t="s">
        <v>72</v>
      </c>
      <c r="D31" s="17"/>
      <c r="E31" s="17"/>
      <c r="F31" s="17"/>
      <c r="G31" s="17"/>
      <c r="H31" s="17"/>
      <c r="I31" s="1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>
      <c r="A32" s="8">
        <v>7</v>
      </c>
      <c r="B32" s="27" t="s">
        <v>60</v>
      </c>
      <c r="C32" s="8" t="s">
        <v>73</v>
      </c>
      <c r="D32" s="17"/>
      <c r="E32" s="17"/>
      <c r="F32" s="17"/>
      <c r="G32" s="17"/>
      <c r="H32" s="17"/>
      <c r="I32" s="1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2.75">
      <c r="A33" s="8"/>
      <c r="B33" s="20"/>
      <c r="C33" s="8"/>
      <c r="D33" s="17"/>
      <c r="E33" s="17"/>
      <c r="F33" s="17"/>
      <c r="G33" s="17"/>
      <c r="H33" s="17"/>
      <c r="I33" s="1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2.75">
      <c r="A34" s="8"/>
      <c r="B34" s="20"/>
      <c r="C34" s="8"/>
      <c r="D34" s="17"/>
      <c r="E34" s="17"/>
      <c r="F34" s="17"/>
      <c r="G34" s="17"/>
      <c r="H34" s="17"/>
      <c r="I34" s="1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>
      <c r="A35" s="8"/>
      <c r="B35" s="13"/>
      <c r="C35" s="8"/>
      <c r="D35" s="17"/>
      <c r="E35" s="17"/>
      <c r="F35" s="17"/>
      <c r="G35" s="17"/>
      <c r="H35" s="17"/>
      <c r="I35" s="1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>
      <c r="A36" s="8"/>
      <c r="B36" s="13"/>
      <c r="C36" s="8"/>
      <c r="D36" s="17"/>
      <c r="E36" s="17"/>
      <c r="F36" s="17"/>
      <c r="G36" s="17"/>
      <c r="H36" s="17"/>
      <c r="I36" s="1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.75">
      <c r="A37" s="8"/>
      <c r="B37" s="13"/>
      <c r="C37" s="8"/>
      <c r="D37" s="17"/>
      <c r="E37" s="17"/>
      <c r="F37" s="17"/>
      <c r="G37" s="17"/>
      <c r="H37" s="17"/>
      <c r="I37" s="1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.75">
      <c r="A38" s="8"/>
      <c r="B38" s="8"/>
      <c r="C38" s="8"/>
      <c r="D38" s="17"/>
      <c r="E38" s="17"/>
      <c r="F38" s="17"/>
      <c r="G38" s="17"/>
      <c r="H38" s="17"/>
      <c r="I38" s="1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>
      <c r="A39" s="8"/>
      <c r="B39" s="8"/>
      <c r="C39" s="8"/>
      <c r="D39" s="17"/>
      <c r="E39" s="17"/>
      <c r="F39" s="17"/>
      <c r="G39" s="17"/>
      <c r="H39" s="17"/>
      <c r="I39" s="1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8"/>
      <c r="B40" s="8"/>
      <c r="C40" s="8"/>
      <c r="D40" s="17"/>
      <c r="E40" s="17"/>
      <c r="F40" s="17"/>
      <c r="G40" s="17"/>
      <c r="H40" s="17"/>
      <c r="I40" s="1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2.75">
      <c r="A41" s="8"/>
      <c r="B41" s="8"/>
      <c r="C41" s="8"/>
      <c r="D41" s="17"/>
      <c r="E41" s="17"/>
      <c r="F41" s="17"/>
      <c r="G41" s="17"/>
      <c r="H41" s="17"/>
      <c r="I41" s="1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2.75">
      <c r="A42" s="8"/>
      <c r="B42" s="8"/>
      <c r="C42" s="8"/>
      <c r="D42" s="17"/>
      <c r="E42" s="17"/>
      <c r="F42" s="17"/>
      <c r="G42" s="17"/>
      <c r="H42" s="17"/>
      <c r="I42" s="1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2.75">
      <c r="A43" s="8"/>
      <c r="B43" s="8"/>
      <c r="C43" s="8"/>
      <c r="D43" s="17"/>
      <c r="E43" s="17"/>
      <c r="F43" s="17"/>
      <c r="G43" s="17"/>
      <c r="H43" s="17"/>
      <c r="I43" s="1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2.75">
      <c r="A44" s="8"/>
      <c r="B44" s="8"/>
      <c r="C44" s="8"/>
      <c r="D44" s="17"/>
      <c r="E44" s="17"/>
      <c r="F44" s="17"/>
      <c r="G44" s="17"/>
      <c r="H44" s="17"/>
      <c r="I44" s="1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2.75">
      <c r="A45" s="8"/>
      <c r="B45" s="8"/>
      <c r="C45" s="8"/>
      <c r="D45" s="17"/>
      <c r="E45" s="17"/>
      <c r="F45" s="17"/>
      <c r="G45" s="17"/>
      <c r="H45" s="17"/>
      <c r="I45" s="1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2.75">
      <c r="A46" s="8"/>
      <c r="B46" s="8"/>
      <c r="C46" s="8"/>
      <c r="D46" s="17"/>
      <c r="E46" s="17"/>
      <c r="F46" s="17"/>
      <c r="G46" s="17"/>
      <c r="H46" s="17"/>
      <c r="I46" s="1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printOptions gridLines="1"/>
  <pageMargins left="0.1968503937007874" right="0.1968503937007874" top="0.7874015748031497" bottom="0.1968503937007874" header="0.5118110236220472" footer="0.5118110236220472"/>
  <pageSetup fitToHeight="0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B13" sqref="B13"/>
    </sheetView>
  </sheetViews>
  <sheetFormatPr defaultColWidth="11.421875" defaultRowHeight="12.75"/>
  <cols>
    <col min="1" max="1" width="4.8515625" style="0" customWidth="1"/>
    <col min="2" max="2" width="30.7109375" style="0" customWidth="1"/>
    <col min="3" max="3" width="8.7109375" style="0" customWidth="1"/>
    <col min="4" max="4" width="5.7109375" style="0" customWidth="1"/>
    <col min="5" max="5" width="4.7109375" style="0" customWidth="1"/>
    <col min="6" max="6" width="9.57421875" style="0" customWidth="1"/>
    <col min="7" max="7" width="5.7109375" style="0" customWidth="1"/>
    <col min="8" max="8" width="4.7109375" style="0" customWidth="1"/>
    <col min="9" max="9" width="9.57421875" style="0" customWidth="1"/>
    <col min="10" max="10" width="5.7109375" style="0" customWidth="1"/>
    <col min="11" max="11" width="4.7109375" style="0" customWidth="1"/>
    <col min="12" max="12" width="8.7109375" style="0" customWidth="1"/>
    <col min="13" max="13" width="5.7109375" style="0" customWidth="1"/>
    <col min="14" max="14" width="4.7109375" style="0" customWidth="1"/>
    <col min="15" max="15" width="10.28125" style="0" customWidth="1"/>
    <col min="16" max="16" width="5.7109375" style="0" customWidth="1"/>
    <col min="17" max="17" width="4.7109375" style="0" customWidth="1"/>
    <col min="18" max="18" width="10.28125" style="0" customWidth="1"/>
    <col min="19" max="19" width="5.7109375" style="0" customWidth="1"/>
  </cols>
  <sheetData>
    <row r="1" ht="12.75">
      <c r="B1" s="11" t="s">
        <v>13</v>
      </c>
    </row>
    <row r="2" spans="2:17" ht="12.75">
      <c r="B2" s="11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ht="12.75">
      <c r="B4" s="1" t="s">
        <v>2</v>
      </c>
      <c r="C4" s="3" t="s">
        <v>0</v>
      </c>
      <c r="D4" s="1" t="s">
        <v>3</v>
      </c>
      <c r="E4" s="1" t="s">
        <v>4</v>
      </c>
      <c r="F4" s="3" t="s">
        <v>5</v>
      </c>
      <c r="G4" s="1" t="s">
        <v>3</v>
      </c>
      <c r="H4" s="1" t="s">
        <v>4</v>
      </c>
      <c r="I4" s="5" t="s">
        <v>6</v>
      </c>
      <c r="J4" s="1" t="s">
        <v>3</v>
      </c>
      <c r="K4" s="1" t="s">
        <v>4</v>
      </c>
      <c r="L4" s="3" t="s">
        <v>7</v>
      </c>
      <c r="M4" s="1" t="s">
        <v>3</v>
      </c>
      <c r="N4" s="1" t="s">
        <v>4</v>
      </c>
      <c r="O4" s="3" t="s">
        <v>1</v>
      </c>
      <c r="P4" s="1" t="s">
        <v>3</v>
      </c>
      <c r="Q4" s="1" t="s">
        <v>4</v>
      </c>
      <c r="R4" s="3" t="s">
        <v>8</v>
      </c>
      <c r="S4" s="1" t="s">
        <v>4</v>
      </c>
    </row>
    <row r="5" spans="1:19" ht="12" customHeight="1">
      <c r="A5">
        <v>1</v>
      </c>
      <c r="B5" t="str">
        <f>'D Ergebnis'!C5</f>
        <v>Schenkenzeller Dinos</v>
      </c>
      <c r="C5" s="14">
        <v>0.004091435185185185</v>
      </c>
      <c r="D5">
        <v>1</v>
      </c>
      <c r="E5">
        <v>9</v>
      </c>
      <c r="F5" s="4">
        <f>18+22+20+16+19</f>
        <v>95</v>
      </c>
      <c r="G5">
        <v>1</v>
      </c>
      <c r="H5">
        <v>9</v>
      </c>
      <c r="I5" s="19">
        <v>0.00048726851851851855</v>
      </c>
      <c r="J5">
        <v>1</v>
      </c>
      <c r="K5">
        <v>9</v>
      </c>
      <c r="L5" s="6">
        <f>6.2+5.7+4.5+5.4+5.7</f>
        <v>27.499999999999996</v>
      </c>
      <c r="M5">
        <v>3</v>
      </c>
      <c r="N5">
        <v>7</v>
      </c>
      <c r="O5" s="6">
        <f>0.85+0.7+0.75+0.75+0.75</f>
        <v>3.8</v>
      </c>
      <c r="P5">
        <v>4</v>
      </c>
      <c r="Q5">
        <v>6</v>
      </c>
      <c r="R5" s="4">
        <f aca="true" t="shared" si="0" ref="R5:R24">SUM(Q5+N5+K5+H5+E5)</f>
        <v>40</v>
      </c>
      <c r="S5">
        <v>1</v>
      </c>
    </row>
    <row r="6" spans="1:19" ht="12" customHeight="1">
      <c r="A6">
        <v>2</v>
      </c>
      <c r="B6" t="str">
        <f>'D Ergebnis'!C6</f>
        <v>Haslacher Raubkatzen</v>
      </c>
      <c r="C6" s="14">
        <v>0.004716087962962963</v>
      </c>
      <c r="D6">
        <v>5</v>
      </c>
      <c r="E6">
        <v>5</v>
      </c>
      <c r="F6" s="4">
        <f>11+12+13+8+13</f>
        <v>57</v>
      </c>
      <c r="G6">
        <v>7</v>
      </c>
      <c r="H6">
        <v>3</v>
      </c>
      <c r="I6" s="19">
        <v>0.0005057870370370371</v>
      </c>
      <c r="J6">
        <v>3</v>
      </c>
      <c r="K6">
        <v>7</v>
      </c>
      <c r="L6" s="6">
        <f>5.5+5.3+5.2+5.2+5.2</f>
        <v>26.4</v>
      </c>
      <c r="M6">
        <v>6</v>
      </c>
      <c r="N6">
        <v>4</v>
      </c>
      <c r="O6" s="6">
        <f>0.75+0.8+0.75*3</f>
        <v>3.8</v>
      </c>
      <c r="P6">
        <v>4</v>
      </c>
      <c r="Q6">
        <v>6</v>
      </c>
      <c r="R6" s="4">
        <f t="shared" si="0"/>
        <v>25</v>
      </c>
      <c r="S6">
        <v>5</v>
      </c>
    </row>
    <row r="7" spans="1:19" ht="12" customHeight="1">
      <c r="A7">
        <v>3</v>
      </c>
      <c r="B7" t="str">
        <f>'D Ergebnis'!C7</f>
        <v>Haslacher Schmusekätzchen</v>
      </c>
      <c r="C7" s="14">
        <v>0.004391319444444445</v>
      </c>
      <c r="D7">
        <v>3</v>
      </c>
      <c r="E7">
        <v>7</v>
      </c>
      <c r="F7" s="4">
        <f>21+19+23+13+16</f>
        <v>92</v>
      </c>
      <c r="G7">
        <v>2</v>
      </c>
      <c r="H7">
        <v>8</v>
      </c>
      <c r="I7" s="19">
        <v>0.0005092592592592592</v>
      </c>
      <c r="J7">
        <v>4</v>
      </c>
      <c r="K7">
        <v>6</v>
      </c>
      <c r="L7" s="6">
        <f>5.9+5.4+6.1+5.6+6.2</f>
        <v>29.2</v>
      </c>
      <c r="M7">
        <v>1</v>
      </c>
      <c r="N7">
        <v>9</v>
      </c>
      <c r="O7" s="6">
        <f>0.95+0.9+0.95+0.9+0.95</f>
        <v>4.6499999999999995</v>
      </c>
      <c r="P7">
        <v>1</v>
      </c>
      <c r="Q7">
        <v>9</v>
      </c>
      <c r="R7" s="4">
        <f t="shared" si="0"/>
        <v>39</v>
      </c>
      <c r="S7">
        <v>2</v>
      </c>
    </row>
    <row r="8" spans="1:19" ht="12" customHeight="1">
      <c r="A8">
        <v>4</v>
      </c>
      <c r="B8" t="str">
        <f>'D Ergebnis'!C8</f>
        <v>Haslacher Löwen</v>
      </c>
      <c r="C8" s="14">
        <v>0.004321527777777777</v>
      </c>
      <c r="D8">
        <v>2</v>
      </c>
      <c r="E8">
        <v>8</v>
      </c>
      <c r="F8" s="4">
        <f>12+23+12+14+9</f>
        <v>70</v>
      </c>
      <c r="G8">
        <v>3</v>
      </c>
      <c r="H8">
        <v>7</v>
      </c>
      <c r="I8" s="19">
        <v>0.0005092592592592592</v>
      </c>
      <c r="J8">
        <v>4</v>
      </c>
      <c r="K8">
        <v>6</v>
      </c>
      <c r="L8" s="6">
        <f>5.1+5.6+4.95+6.25+6</f>
        <v>27.9</v>
      </c>
      <c r="M8">
        <v>2</v>
      </c>
      <c r="N8">
        <v>8</v>
      </c>
      <c r="O8" s="6">
        <f>0.85+0.85+0.8+0.8+0.75</f>
        <v>4.05</v>
      </c>
      <c r="P8">
        <v>2</v>
      </c>
      <c r="Q8">
        <v>8</v>
      </c>
      <c r="R8" s="4">
        <f t="shared" si="0"/>
        <v>37</v>
      </c>
      <c r="S8">
        <v>3</v>
      </c>
    </row>
    <row r="9" spans="1:19" ht="12" customHeight="1">
      <c r="A9">
        <v>5</v>
      </c>
      <c r="B9" t="str">
        <f>'D Ergebnis'!C9</f>
        <v>Gengenbacher Eisbären</v>
      </c>
      <c r="C9" s="14">
        <v>0.004691319444444444</v>
      </c>
      <c r="D9">
        <v>4</v>
      </c>
      <c r="E9">
        <v>6</v>
      </c>
      <c r="F9" s="4">
        <f>12+11+17+16+12</f>
        <v>68</v>
      </c>
      <c r="G9">
        <v>4</v>
      </c>
      <c r="H9">
        <v>6</v>
      </c>
      <c r="I9" s="19">
        <v>0.00048726851851851855</v>
      </c>
      <c r="J9">
        <v>1</v>
      </c>
      <c r="K9">
        <v>9</v>
      </c>
      <c r="L9" s="6">
        <f>5.5+5.5+5.4+5.4+5.4</f>
        <v>27.199999999999996</v>
      </c>
      <c r="M9">
        <v>5</v>
      </c>
      <c r="N9">
        <v>5</v>
      </c>
      <c r="O9" s="6">
        <f>0.75+0.75+0.8+0.85+0.75</f>
        <v>3.9</v>
      </c>
      <c r="P9">
        <v>3</v>
      </c>
      <c r="Q9">
        <v>7</v>
      </c>
      <c r="R9" s="4">
        <f t="shared" si="0"/>
        <v>33</v>
      </c>
      <c r="S9">
        <v>4</v>
      </c>
    </row>
    <row r="10" spans="1:19" ht="12" customHeight="1">
      <c r="A10">
        <v>6</v>
      </c>
      <c r="B10" t="str">
        <f>'D Ergebnis'!C10</f>
        <v>Haslacher Hoppelhäschen</v>
      </c>
      <c r="C10" s="14">
        <v>0.004862847222222222</v>
      </c>
      <c r="D10">
        <v>7</v>
      </c>
      <c r="E10">
        <v>3</v>
      </c>
      <c r="F10" s="4">
        <f>12+14+16+12+9</f>
        <v>63</v>
      </c>
      <c r="G10">
        <v>5</v>
      </c>
      <c r="H10">
        <v>5</v>
      </c>
      <c r="I10" s="19">
        <v>0.0005775462962962963</v>
      </c>
      <c r="J10">
        <v>7</v>
      </c>
      <c r="K10">
        <v>3</v>
      </c>
      <c r="L10" s="6">
        <f>5.65+6.1+5.3+4.65+5.55</f>
        <v>27.250000000000004</v>
      </c>
      <c r="M10">
        <v>4</v>
      </c>
      <c r="N10">
        <v>6</v>
      </c>
      <c r="O10" s="6">
        <f>0.75+0.8+0.7+0.65+0.65</f>
        <v>3.55</v>
      </c>
      <c r="P10">
        <v>6</v>
      </c>
      <c r="Q10">
        <v>4</v>
      </c>
      <c r="R10" s="4">
        <f t="shared" si="0"/>
        <v>21</v>
      </c>
      <c r="S10">
        <v>6</v>
      </c>
    </row>
    <row r="11" spans="1:19" ht="12" customHeight="1">
      <c r="A11">
        <v>7</v>
      </c>
      <c r="B11" t="str">
        <f>'D Ergebnis'!C11</f>
        <v>Haslacher Bärchen</v>
      </c>
      <c r="C11" s="14">
        <v>0.0048045138888888885</v>
      </c>
      <c r="D11">
        <v>6</v>
      </c>
      <c r="E11">
        <v>4</v>
      </c>
      <c r="F11" s="4">
        <f>13+11+7+16+11</f>
        <v>58</v>
      </c>
      <c r="G11">
        <v>6</v>
      </c>
      <c r="H11">
        <v>4</v>
      </c>
      <c r="I11" s="19">
        <v>0.000550925925925926</v>
      </c>
      <c r="J11">
        <v>6</v>
      </c>
      <c r="K11">
        <v>4</v>
      </c>
      <c r="L11" s="6">
        <f>5.95+4.7+4.7+5.1+5.05</f>
        <v>25.500000000000004</v>
      </c>
      <c r="M11">
        <v>7</v>
      </c>
      <c r="N11">
        <v>3</v>
      </c>
      <c r="O11" s="6">
        <f>0.7+0.65+0.75+0.75+0.7</f>
        <v>3.55</v>
      </c>
      <c r="P11">
        <v>6</v>
      </c>
      <c r="Q11">
        <v>4</v>
      </c>
      <c r="R11" s="4">
        <f t="shared" si="0"/>
        <v>19</v>
      </c>
      <c r="S11">
        <v>7</v>
      </c>
    </row>
    <row r="12" spans="1:19" ht="12" customHeight="1">
      <c r="A12">
        <v>8</v>
      </c>
      <c r="B12" t="str">
        <f>'D Ergebnis'!C12</f>
        <v>Haslacher Schäfchen</v>
      </c>
      <c r="C12" s="14">
        <v>0.005119560185185185</v>
      </c>
      <c r="D12">
        <v>8</v>
      </c>
      <c r="E12">
        <v>2</v>
      </c>
      <c r="F12" s="4">
        <f>18+12+8+7+12</f>
        <v>57</v>
      </c>
      <c r="G12">
        <v>7</v>
      </c>
      <c r="H12">
        <v>3</v>
      </c>
      <c r="I12" s="19">
        <v>0.0006261574074074074</v>
      </c>
      <c r="J12">
        <v>9</v>
      </c>
      <c r="K12">
        <v>1</v>
      </c>
      <c r="L12" s="6">
        <f>4.2+4.85+4.9+3.55+5.5</f>
        <v>23</v>
      </c>
      <c r="M12">
        <v>8</v>
      </c>
      <c r="N12">
        <v>2</v>
      </c>
      <c r="O12" s="6">
        <f>0.7+0.65+0.65+0.7+0.75</f>
        <v>3.45</v>
      </c>
      <c r="P12">
        <v>8</v>
      </c>
      <c r="Q12">
        <v>2</v>
      </c>
      <c r="R12" s="4">
        <f t="shared" si="0"/>
        <v>10</v>
      </c>
      <c r="S12">
        <v>8</v>
      </c>
    </row>
    <row r="13" spans="1:19" ht="12" customHeight="1">
      <c r="A13">
        <v>9</v>
      </c>
      <c r="B13" t="str">
        <f>'D Ergebnis'!C13</f>
        <v>Haslacher Knuddelhunde</v>
      </c>
      <c r="C13" s="14">
        <v>0.005204976851851852</v>
      </c>
      <c r="D13">
        <v>9</v>
      </c>
      <c r="E13">
        <v>1</v>
      </c>
      <c r="F13" s="4">
        <f>12+8+9+7+8</f>
        <v>44</v>
      </c>
      <c r="G13">
        <v>9</v>
      </c>
      <c r="H13">
        <v>1</v>
      </c>
      <c r="I13" s="19">
        <v>0.0006018518518518519</v>
      </c>
      <c r="J13">
        <v>8</v>
      </c>
      <c r="K13">
        <v>2</v>
      </c>
      <c r="L13" s="6">
        <f>4.35+4.35+4.95+4.6+4.05</f>
        <v>22.3</v>
      </c>
      <c r="M13">
        <v>9</v>
      </c>
      <c r="N13">
        <v>1</v>
      </c>
      <c r="O13" s="6">
        <f>0.5+0.6+0.7+0.5+0.65</f>
        <v>2.9499999999999997</v>
      </c>
      <c r="P13">
        <v>9</v>
      </c>
      <c r="Q13">
        <v>1</v>
      </c>
      <c r="R13" s="4">
        <f t="shared" si="0"/>
        <v>6</v>
      </c>
      <c r="S13">
        <v>9</v>
      </c>
    </row>
    <row r="14" spans="1:18" ht="12.75" hidden="1">
      <c r="A14">
        <v>10</v>
      </c>
      <c r="B14">
        <f>'[1]Ergebnis'!C24</f>
        <v>0</v>
      </c>
      <c r="C14" s="14"/>
      <c r="F14" s="4"/>
      <c r="I14" s="19"/>
      <c r="L14" s="6"/>
      <c r="O14" s="4"/>
      <c r="R14" s="4">
        <f t="shared" si="0"/>
        <v>0</v>
      </c>
    </row>
    <row r="15" spans="1:18" ht="12.75" hidden="1">
      <c r="A15">
        <v>11</v>
      </c>
      <c r="B15">
        <f>'[1]Ergebnis'!C23</f>
        <v>0</v>
      </c>
      <c r="C15" s="14"/>
      <c r="F15" s="4"/>
      <c r="I15" s="19"/>
      <c r="L15" s="6"/>
      <c r="O15" s="4"/>
      <c r="R15" s="4">
        <f t="shared" si="0"/>
        <v>0</v>
      </c>
    </row>
    <row r="16" spans="1:18" ht="12.75" hidden="1">
      <c r="A16">
        <v>12</v>
      </c>
      <c r="B16">
        <f>'[1]Ergebnis'!C22</f>
        <v>0</v>
      </c>
      <c r="C16" s="14"/>
      <c r="F16" s="4"/>
      <c r="I16" s="19"/>
      <c r="L16" s="6"/>
      <c r="O16" s="4"/>
      <c r="R16" s="4">
        <f t="shared" si="0"/>
        <v>0</v>
      </c>
    </row>
    <row r="17" spans="1:18" ht="12.75" hidden="1">
      <c r="A17">
        <v>13</v>
      </c>
      <c r="B17">
        <f>'[1]Ergebnis'!C21</f>
        <v>0</v>
      </c>
      <c r="C17" s="14"/>
      <c r="F17" s="4"/>
      <c r="I17" s="19"/>
      <c r="L17" s="6"/>
      <c r="O17" s="4"/>
      <c r="R17" s="4">
        <f t="shared" si="0"/>
        <v>0</v>
      </c>
    </row>
    <row r="18" spans="1:18" ht="12.75" hidden="1">
      <c r="A18">
        <v>14</v>
      </c>
      <c r="B18">
        <f>'[1]Ergebnis'!C20</f>
        <v>0</v>
      </c>
      <c r="C18" s="14"/>
      <c r="F18" s="4"/>
      <c r="I18" s="19"/>
      <c r="L18" s="6"/>
      <c r="O18" s="4"/>
      <c r="R18" s="4">
        <f t="shared" si="0"/>
        <v>0</v>
      </c>
    </row>
    <row r="19" spans="1:18" ht="12.75" hidden="1">
      <c r="A19">
        <v>15</v>
      </c>
      <c r="B19">
        <f>'[1]Ergebnis'!C19</f>
        <v>0</v>
      </c>
      <c r="C19" s="14"/>
      <c r="F19" s="4"/>
      <c r="I19" s="19"/>
      <c r="L19" s="6"/>
      <c r="O19" s="4"/>
      <c r="R19" s="4">
        <f t="shared" si="0"/>
        <v>0</v>
      </c>
    </row>
    <row r="20" spans="1:18" ht="12.75" hidden="1">
      <c r="A20">
        <v>16</v>
      </c>
      <c r="B20">
        <f>'[1]Ergebnis'!C18</f>
        <v>0</v>
      </c>
      <c r="C20" s="14"/>
      <c r="F20" s="4"/>
      <c r="I20" s="19"/>
      <c r="L20" s="6"/>
      <c r="O20" s="4"/>
      <c r="R20" s="4">
        <f t="shared" si="0"/>
        <v>0</v>
      </c>
    </row>
    <row r="21" spans="1:18" ht="12.75" hidden="1">
      <c r="A21">
        <v>17</v>
      </c>
      <c r="B21">
        <f>'[1]Ergebnis'!C17</f>
        <v>0</v>
      </c>
      <c r="C21" s="14"/>
      <c r="F21" s="4"/>
      <c r="I21" s="19"/>
      <c r="L21" s="6"/>
      <c r="O21" s="4"/>
      <c r="R21" s="4">
        <f t="shared" si="0"/>
        <v>0</v>
      </c>
    </row>
    <row r="22" spans="1:18" ht="12.75" hidden="1">
      <c r="A22">
        <v>18</v>
      </c>
      <c r="B22">
        <f>'[1]Ergebnis'!C16</f>
        <v>0</v>
      </c>
      <c r="C22" s="14"/>
      <c r="F22" s="4"/>
      <c r="I22" s="19"/>
      <c r="L22" s="6"/>
      <c r="O22" s="4"/>
      <c r="R22" s="4">
        <f t="shared" si="0"/>
        <v>0</v>
      </c>
    </row>
    <row r="23" spans="1:18" ht="12.75" hidden="1">
      <c r="A23">
        <v>19</v>
      </c>
      <c r="B23">
        <f>'[1]Ergebnis'!C15</f>
        <v>0</v>
      </c>
      <c r="C23" s="14"/>
      <c r="F23" s="4"/>
      <c r="I23" s="19"/>
      <c r="L23" s="6"/>
      <c r="O23" s="4"/>
      <c r="R23" s="4">
        <f t="shared" si="0"/>
        <v>0</v>
      </c>
    </row>
    <row r="24" spans="1:18" ht="12.75" hidden="1">
      <c r="A24">
        <v>20</v>
      </c>
      <c r="B24">
        <f>'[1]Ergebnis'!C14</f>
        <v>0</v>
      </c>
      <c r="C24" s="14"/>
      <c r="F24" s="4"/>
      <c r="I24" s="19"/>
      <c r="L24" s="6"/>
      <c r="O24" s="4"/>
      <c r="R24" s="4">
        <f t="shared" si="0"/>
        <v>0</v>
      </c>
    </row>
    <row r="25" spans="1:19" ht="12.75">
      <c r="A25" s="10"/>
      <c r="B25" s="10"/>
      <c r="C25" s="8"/>
      <c r="D25" s="17"/>
      <c r="E25" s="17"/>
      <c r="F25" s="17"/>
      <c r="G25" s="17"/>
      <c r="H25" s="17"/>
      <c r="I25" s="17"/>
      <c r="M25" s="7"/>
      <c r="Q25" s="7"/>
      <c r="S25" s="7"/>
    </row>
    <row r="26" spans="1:19" ht="12.75">
      <c r="A26" s="10"/>
      <c r="B26" s="10"/>
      <c r="C26" s="8"/>
      <c r="D26" s="17"/>
      <c r="E26" s="17"/>
      <c r="F26" s="17"/>
      <c r="G26" s="17"/>
      <c r="H26" s="17"/>
      <c r="I26" s="17"/>
      <c r="M26" s="7"/>
      <c r="Q26" s="7"/>
      <c r="S26" s="7"/>
    </row>
    <row r="27" spans="1:19" ht="12.75">
      <c r="A27" s="10"/>
      <c r="B27" s="10"/>
      <c r="C27" s="8"/>
      <c r="D27" s="17"/>
      <c r="E27" s="17"/>
      <c r="F27" s="17"/>
      <c r="G27" s="17"/>
      <c r="H27" s="17"/>
      <c r="I27" s="17"/>
      <c r="M27" s="7"/>
      <c r="Q27" s="7"/>
      <c r="S27" s="7"/>
    </row>
    <row r="28" spans="1:19" ht="12.75" hidden="1">
      <c r="A28" s="10"/>
      <c r="B28" s="10"/>
      <c r="C28" s="8"/>
      <c r="D28" s="17"/>
      <c r="E28" s="17"/>
      <c r="F28" s="17"/>
      <c r="G28" s="17"/>
      <c r="H28" s="17"/>
      <c r="I28" s="17"/>
      <c r="M28" s="7"/>
      <c r="Q28" s="7"/>
      <c r="S28" s="7"/>
    </row>
    <row r="29" spans="1:9" ht="12.75" hidden="1">
      <c r="A29" s="10"/>
      <c r="B29" s="10"/>
      <c r="C29" s="8"/>
      <c r="D29" s="17"/>
      <c r="E29" s="17"/>
      <c r="F29" s="17"/>
      <c r="G29" s="17"/>
      <c r="H29" s="17"/>
      <c r="I29" s="17"/>
    </row>
    <row r="30" spans="1:9" ht="12.75" hidden="1">
      <c r="A30" s="10"/>
      <c r="B30" s="10"/>
      <c r="C30" s="8"/>
      <c r="D30" s="17"/>
      <c r="E30" s="17"/>
      <c r="F30" s="17"/>
      <c r="G30" s="17"/>
      <c r="H30" s="17"/>
      <c r="I30" s="17"/>
    </row>
    <row r="31" spans="1:9" ht="12.75" hidden="1">
      <c r="A31" s="10"/>
      <c r="B31" s="10"/>
      <c r="C31" s="8"/>
      <c r="D31" s="17"/>
      <c r="E31" s="17"/>
      <c r="F31" s="17"/>
      <c r="G31" s="17"/>
      <c r="H31" s="17"/>
      <c r="I31" s="17"/>
    </row>
    <row r="32" spans="1:9" ht="12.75" hidden="1">
      <c r="A32" s="10"/>
      <c r="B32" s="10"/>
      <c r="C32" s="8"/>
      <c r="D32" s="17"/>
      <c r="E32" s="17"/>
      <c r="F32" s="17"/>
      <c r="G32" s="17"/>
      <c r="H32" s="17"/>
      <c r="I32" s="17"/>
    </row>
    <row r="33" spans="1:9" ht="12.75" hidden="1">
      <c r="A33" s="8"/>
      <c r="B33" s="8"/>
      <c r="C33" s="8"/>
      <c r="D33" s="17"/>
      <c r="E33" s="17"/>
      <c r="F33" s="17"/>
      <c r="G33" s="17"/>
      <c r="H33" s="17"/>
      <c r="I33" s="17"/>
    </row>
    <row r="34" spans="1:9" ht="12.75">
      <c r="A34" s="12"/>
      <c r="B34" s="8"/>
      <c r="C34" s="8"/>
      <c r="D34" s="17"/>
      <c r="E34" s="17"/>
      <c r="F34" s="17"/>
      <c r="G34" s="17"/>
      <c r="H34" s="17"/>
      <c r="I34" s="17"/>
    </row>
    <row r="35" spans="1:9" ht="12.75">
      <c r="A35" s="8"/>
      <c r="B35" s="20"/>
      <c r="C35" s="8"/>
      <c r="D35" s="17"/>
      <c r="E35" s="17"/>
      <c r="F35" s="17"/>
      <c r="G35" s="17"/>
      <c r="H35" s="17"/>
      <c r="I35" s="17"/>
    </row>
    <row r="36" spans="1:9" ht="12.75">
      <c r="A36" s="8"/>
      <c r="B36" s="20"/>
      <c r="C36" s="8"/>
      <c r="D36" s="17"/>
      <c r="E36" s="17"/>
      <c r="F36" s="17"/>
      <c r="G36" s="17"/>
      <c r="H36" s="17"/>
      <c r="I36" s="17"/>
    </row>
    <row r="37" spans="1:9" ht="12.75">
      <c r="A37" s="8"/>
      <c r="B37" s="20"/>
      <c r="C37" s="8"/>
      <c r="D37" s="17"/>
      <c r="E37" s="17"/>
      <c r="F37" s="17"/>
      <c r="G37" s="17"/>
      <c r="H37" s="17"/>
      <c r="I37" s="17"/>
    </row>
    <row r="38" spans="1:9" ht="12.75">
      <c r="A38" s="8"/>
      <c r="B38" s="20"/>
      <c r="C38" s="8"/>
      <c r="D38" s="17"/>
      <c r="E38" s="17"/>
      <c r="F38" s="17"/>
      <c r="G38" s="17"/>
      <c r="H38" s="17"/>
      <c r="I38" s="17"/>
    </row>
    <row r="39" spans="1:9" ht="12.75">
      <c r="A39" s="8"/>
      <c r="B39" s="20"/>
      <c r="C39" s="8"/>
      <c r="D39" s="17"/>
      <c r="E39" s="17"/>
      <c r="F39" s="17"/>
      <c r="G39" s="17"/>
      <c r="H39" s="17"/>
      <c r="I39" s="17"/>
    </row>
    <row r="40" spans="1:9" ht="12.75">
      <c r="A40" s="8"/>
      <c r="B40" s="20"/>
      <c r="C40" s="8"/>
      <c r="D40" s="17"/>
      <c r="E40" s="17"/>
      <c r="F40" s="17"/>
      <c r="G40" s="17"/>
      <c r="H40" s="17"/>
      <c r="I40" s="17"/>
    </row>
    <row r="41" spans="1:9" ht="12.75">
      <c r="A41" s="8"/>
      <c r="B41" s="20"/>
      <c r="C41" s="8"/>
      <c r="D41" s="17"/>
      <c r="E41" s="17"/>
      <c r="F41" s="17"/>
      <c r="G41" s="17"/>
      <c r="H41" s="17"/>
      <c r="I41" s="17"/>
    </row>
    <row r="42" spans="1:9" ht="12.75">
      <c r="A42" s="8"/>
      <c r="B42" s="20"/>
      <c r="C42" s="8"/>
      <c r="D42" s="17"/>
      <c r="E42" s="17"/>
      <c r="F42" s="17"/>
      <c r="G42" s="17"/>
      <c r="H42" s="17"/>
      <c r="I42" s="17"/>
    </row>
    <row r="43" spans="1:9" ht="12.75">
      <c r="A43" s="8"/>
      <c r="B43" s="20"/>
      <c r="C43" s="8"/>
      <c r="D43" s="17"/>
      <c r="E43" s="17"/>
      <c r="F43" s="17"/>
      <c r="G43" s="17"/>
      <c r="H43" s="17"/>
      <c r="I43" s="17"/>
    </row>
  </sheetData>
  <printOptions gridLines="1"/>
  <pageMargins left="0.1968503937007874" right="0.1968503937007874" top="0.7874015748031497" bottom="0.1968503937007874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">
      <selection activeCell="A1" sqref="A1:A2"/>
    </sheetView>
  </sheetViews>
  <sheetFormatPr defaultColWidth="11.421875" defaultRowHeight="12.75"/>
  <cols>
    <col min="1" max="1" width="4.8515625" style="0" customWidth="1"/>
    <col min="2" max="2" width="7.7109375" style="0" bestFit="1" customWidth="1"/>
    <col min="3" max="3" width="40.7109375" style="0" customWidth="1"/>
    <col min="4" max="4" width="18.57421875" style="18" bestFit="1" customWidth="1"/>
    <col min="5" max="5" width="18.140625" style="18" bestFit="1" customWidth="1"/>
    <col min="6" max="7" width="18.28125" style="18" bestFit="1" customWidth="1"/>
    <col min="8" max="8" width="18.7109375" style="18" customWidth="1"/>
    <col min="9" max="9" width="18.140625" style="18" bestFit="1" customWidth="1"/>
  </cols>
  <sheetData>
    <row r="1" spans="1:23" ht="12.75">
      <c r="A1" s="11" t="s">
        <v>13</v>
      </c>
      <c r="B1" s="2"/>
      <c r="C1" s="2"/>
      <c r="D1" s="17"/>
      <c r="E1" s="17"/>
      <c r="F1" s="17"/>
      <c r="G1" s="17"/>
      <c r="H1" s="17"/>
      <c r="I1" s="1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1" t="s">
        <v>74</v>
      </c>
      <c r="B2" s="9"/>
      <c r="C2" s="9"/>
      <c r="D2" s="2"/>
      <c r="E2" s="17"/>
      <c r="F2" s="17"/>
      <c r="G2" s="17"/>
      <c r="H2" s="17"/>
      <c r="I2" s="1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8"/>
      <c r="B3" s="8"/>
      <c r="C3" s="9"/>
      <c r="D3" s="2"/>
      <c r="E3" s="17"/>
      <c r="F3" s="17"/>
      <c r="G3" s="17"/>
      <c r="H3" s="17"/>
      <c r="I3" s="1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9.5" customHeight="1">
      <c r="A4" s="15" t="s">
        <v>3</v>
      </c>
      <c r="B4" s="15" t="s">
        <v>9</v>
      </c>
      <c r="C4" s="9" t="s">
        <v>2</v>
      </c>
      <c r="D4" s="2" t="s">
        <v>10</v>
      </c>
      <c r="E4" s="17"/>
      <c r="F4" s="17"/>
      <c r="G4" s="17"/>
      <c r="H4" s="17"/>
      <c r="I4" s="2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9.5" customHeight="1">
      <c r="A5" s="10">
        <v>1</v>
      </c>
      <c r="B5" s="10">
        <v>40</v>
      </c>
      <c r="C5" s="8" t="s">
        <v>138</v>
      </c>
      <c r="D5" s="17" t="s">
        <v>75</v>
      </c>
      <c r="E5" s="17" t="s">
        <v>76</v>
      </c>
      <c r="F5" s="17" t="s">
        <v>77</v>
      </c>
      <c r="G5" s="17" t="s">
        <v>78</v>
      </c>
      <c r="H5" s="17" t="s">
        <v>79</v>
      </c>
      <c r="I5" s="1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9.5" customHeight="1">
      <c r="A6" s="10">
        <v>2</v>
      </c>
      <c r="B6" s="10">
        <v>39</v>
      </c>
      <c r="C6" s="8" t="s">
        <v>139</v>
      </c>
      <c r="D6" s="17" t="s">
        <v>80</v>
      </c>
      <c r="E6" s="17" t="s">
        <v>81</v>
      </c>
      <c r="F6" s="17" t="s">
        <v>82</v>
      </c>
      <c r="G6" s="17" t="s">
        <v>83</v>
      </c>
      <c r="H6" s="17" t="s">
        <v>84</v>
      </c>
      <c r="I6" s="1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9.5" customHeight="1">
      <c r="A7" s="10">
        <v>3</v>
      </c>
      <c r="B7" s="10">
        <v>37</v>
      </c>
      <c r="C7" s="8" t="s">
        <v>140</v>
      </c>
      <c r="D7" s="17" t="s">
        <v>85</v>
      </c>
      <c r="E7" s="17" t="s">
        <v>86</v>
      </c>
      <c r="F7" s="17" t="s">
        <v>87</v>
      </c>
      <c r="G7" s="17" t="s">
        <v>88</v>
      </c>
      <c r="H7" s="17" t="s">
        <v>89</v>
      </c>
      <c r="I7" s="1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9.5" customHeight="1">
      <c r="A8" s="10">
        <v>4</v>
      </c>
      <c r="B8" s="10">
        <v>33</v>
      </c>
      <c r="C8" s="8" t="s">
        <v>141</v>
      </c>
      <c r="D8" s="17" t="s">
        <v>90</v>
      </c>
      <c r="E8" s="17" t="s">
        <v>91</v>
      </c>
      <c r="F8" s="17" t="s">
        <v>92</v>
      </c>
      <c r="G8" s="17" t="s">
        <v>93</v>
      </c>
      <c r="H8" s="17" t="s">
        <v>94</v>
      </c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9.5" customHeight="1">
      <c r="A9" s="10">
        <v>5</v>
      </c>
      <c r="B9" s="10">
        <v>25</v>
      </c>
      <c r="C9" s="8" t="s">
        <v>142</v>
      </c>
      <c r="D9" s="17" t="s">
        <v>95</v>
      </c>
      <c r="E9" s="17" t="s">
        <v>96</v>
      </c>
      <c r="F9" s="17" t="s">
        <v>97</v>
      </c>
      <c r="G9" s="17" t="s">
        <v>98</v>
      </c>
      <c r="H9" s="17" t="s">
        <v>99</v>
      </c>
      <c r="I9" s="1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9.5" customHeight="1">
      <c r="A10" s="10">
        <v>6</v>
      </c>
      <c r="B10" s="10">
        <v>21</v>
      </c>
      <c r="C10" s="8" t="s">
        <v>143</v>
      </c>
      <c r="D10" s="17" t="s">
        <v>100</v>
      </c>
      <c r="E10" s="17" t="s">
        <v>101</v>
      </c>
      <c r="F10" s="17" t="s">
        <v>102</v>
      </c>
      <c r="G10" s="17" t="s">
        <v>103</v>
      </c>
      <c r="H10" s="17" t="s">
        <v>104</v>
      </c>
      <c r="I10" s="1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9.5" customHeight="1">
      <c r="A11" s="10">
        <v>7</v>
      </c>
      <c r="B11" s="10">
        <v>19</v>
      </c>
      <c r="C11" s="8" t="s">
        <v>144</v>
      </c>
      <c r="D11" s="17" t="s">
        <v>105</v>
      </c>
      <c r="E11" s="17" t="s">
        <v>106</v>
      </c>
      <c r="F11" s="17" t="s">
        <v>107</v>
      </c>
      <c r="G11" s="17" t="s">
        <v>108</v>
      </c>
      <c r="H11" s="17" t="s">
        <v>109</v>
      </c>
      <c r="I11" s="1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9.5" customHeight="1">
      <c r="A12" s="10">
        <v>8</v>
      </c>
      <c r="B12" s="10">
        <v>10</v>
      </c>
      <c r="C12" s="8" t="s">
        <v>145</v>
      </c>
      <c r="D12" s="17" t="s">
        <v>110</v>
      </c>
      <c r="E12" s="17" t="s">
        <v>111</v>
      </c>
      <c r="F12" s="17" t="s">
        <v>112</v>
      </c>
      <c r="G12" s="17" t="s">
        <v>113</v>
      </c>
      <c r="H12" s="17" t="s">
        <v>114</v>
      </c>
      <c r="I12" s="1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9.5" customHeight="1">
      <c r="A13" s="10">
        <v>9</v>
      </c>
      <c r="B13" s="10">
        <v>6</v>
      </c>
      <c r="C13" s="8" t="s">
        <v>146</v>
      </c>
      <c r="D13" s="17" t="s">
        <v>115</v>
      </c>
      <c r="E13" s="17" t="s">
        <v>116</v>
      </c>
      <c r="F13" s="17" t="s">
        <v>117</v>
      </c>
      <c r="G13" s="17" t="s">
        <v>118</v>
      </c>
      <c r="H13" s="17" t="s">
        <v>119</v>
      </c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9.5" customHeight="1" hidden="1">
      <c r="A14" s="10">
        <f>'[1]A'!S14</f>
        <v>0</v>
      </c>
      <c r="B14" s="21">
        <f>'[1]A'!R14</f>
        <v>0</v>
      </c>
      <c r="C14" s="8"/>
      <c r="D14" s="17"/>
      <c r="E14" s="16"/>
      <c r="F14" s="16"/>
      <c r="G14" s="16"/>
      <c r="H14" s="16"/>
      <c r="I14" s="1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9.5" customHeight="1" hidden="1">
      <c r="A15" s="10">
        <f>'[1]A'!S15</f>
        <v>0</v>
      </c>
      <c r="B15" s="21">
        <f>'[1]A'!R15</f>
        <v>0</v>
      </c>
      <c r="C15" s="8"/>
      <c r="D15" s="17"/>
      <c r="E15" s="16"/>
      <c r="F15" s="16"/>
      <c r="G15" s="16"/>
      <c r="H15" s="16"/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9.5" customHeight="1" hidden="1">
      <c r="A16" s="10">
        <f>'[1]A'!S16</f>
        <v>0</v>
      </c>
      <c r="B16" s="21">
        <f>'[1]A'!R16</f>
        <v>0</v>
      </c>
      <c r="C16" s="8"/>
      <c r="D16" s="16"/>
      <c r="E16" s="16"/>
      <c r="F16" s="16"/>
      <c r="G16" s="16"/>
      <c r="H16" s="16"/>
      <c r="I16" s="1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9.5" customHeight="1" hidden="1">
      <c r="A17" s="10">
        <f>'[1]A'!S17</f>
        <v>0</v>
      </c>
      <c r="B17" s="21">
        <f>'[1]A'!R17</f>
        <v>0</v>
      </c>
      <c r="C17" s="8"/>
      <c r="D17" s="17"/>
      <c r="E17" s="16"/>
      <c r="F17" s="16"/>
      <c r="G17" s="16"/>
      <c r="H17" s="16"/>
      <c r="I17" s="1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9.5" customHeight="1" hidden="1">
      <c r="A18" s="10">
        <f>'[1]A'!S18</f>
        <v>0</v>
      </c>
      <c r="B18" s="21">
        <f>'[1]A'!R18</f>
        <v>0</v>
      </c>
      <c r="C18" s="8"/>
      <c r="D18" s="17"/>
      <c r="E18" s="16"/>
      <c r="F18" s="16"/>
      <c r="G18" s="16"/>
      <c r="H18" s="16"/>
      <c r="I18" s="1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9.5" customHeight="1" hidden="1">
      <c r="A19" s="10">
        <f>'[1]A'!S19</f>
        <v>0</v>
      </c>
      <c r="B19" s="21">
        <f>'[1]A'!R19</f>
        <v>0</v>
      </c>
      <c r="C19" s="8"/>
      <c r="D19" s="17"/>
      <c r="E19" s="16"/>
      <c r="F19" s="16"/>
      <c r="G19" s="16"/>
      <c r="H19" s="16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9.5" customHeight="1" hidden="1">
      <c r="A20" s="10">
        <f>'[1]A'!S20</f>
        <v>0</v>
      </c>
      <c r="B20" s="21">
        <f>'[1]A'!R20</f>
        <v>0</v>
      </c>
      <c r="C20" s="8"/>
      <c r="D20" s="17"/>
      <c r="E20" s="16"/>
      <c r="F20" s="16"/>
      <c r="G20" s="16"/>
      <c r="H20" s="16"/>
      <c r="I20" s="1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9.5" customHeight="1" hidden="1">
      <c r="A21" s="10">
        <f>'[1]A'!S21</f>
        <v>0</v>
      </c>
      <c r="B21" s="21">
        <f>'[1]A'!R21</f>
        <v>0</v>
      </c>
      <c r="C21" s="8"/>
      <c r="D21" s="17"/>
      <c r="E21" s="16"/>
      <c r="F21" s="16"/>
      <c r="G21" s="16"/>
      <c r="H21" s="16"/>
      <c r="I21" s="1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9.5" customHeight="1" hidden="1">
      <c r="A22" s="10">
        <f>'[1]A'!S22</f>
        <v>0</v>
      </c>
      <c r="B22" s="21">
        <f>'[1]A'!R22</f>
        <v>0</v>
      </c>
      <c r="C22" s="8"/>
      <c r="D22" s="17"/>
      <c r="E22" s="16"/>
      <c r="F22" s="16"/>
      <c r="G22" s="16"/>
      <c r="H22" s="16"/>
      <c r="I22" s="1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9.5" customHeight="1" hidden="1">
      <c r="A23" s="10">
        <f>'[1]A'!S23</f>
        <v>0</v>
      </c>
      <c r="B23" s="21">
        <f>'[1]A'!R23</f>
        <v>0</v>
      </c>
      <c r="C23" s="8"/>
      <c r="D23" s="17"/>
      <c r="E23" s="16"/>
      <c r="F23" s="16"/>
      <c r="G23" s="16"/>
      <c r="H23" s="16"/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5" customHeight="1" hidden="1">
      <c r="A24" s="10">
        <f>'[1]A'!S24</f>
        <v>0</v>
      </c>
      <c r="B24" s="21">
        <f>'[1]A'!R24</f>
        <v>0</v>
      </c>
      <c r="C24" s="8"/>
      <c r="D24" s="17"/>
      <c r="E24" s="16"/>
      <c r="F24" s="16"/>
      <c r="G24" s="16"/>
      <c r="H24" s="16"/>
      <c r="I24" s="1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9.5" customHeight="1">
      <c r="A25" s="12" t="s">
        <v>11</v>
      </c>
      <c r="B25" s="8"/>
      <c r="C25" s="8"/>
      <c r="D25" s="17"/>
      <c r="E25" s="17"/>
      <c r="F25" s="17"/>
      <c r="G25" s="17"/>
      <c r="H25" s="17"/>
      <c r="I25" s="1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8">
        <v>1</v>
      </c>
      <c r="B26" s="28" t="s">
        <v>120</v>
      </c>
      <c r="C26" s="8" t="s">
        <v>121</v>
      </c>
      <c r="D26" s="17"/>
      <c r="E26" s="17"/>
      <c r="F26" s="17"/>
      <c r="G26" s="17"/>
      <c r="H26" s="17"/>
      <c r="I26" s="1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8">
        <v>2</v>
      </c>
      <c r="B27" s="28" t="s">
        <v>122</v>
      </c>
      <c r="C27" s="8" t="s">
        <v>123</v>
      </c>
      <c r="D27" s="17"/>
      <c r="E27" s="17"/>
      <c r="F27" s="17"/>
      <c r="G27" s="17"/>
      <c r="H27" s="17"/>
      <c r="I27" s="1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8">
        <v>3</v>
      </c>
      <c r="B28" s="28" t="s">
        <v>124</v>
      </c>
      <c r="C28" s="8" t="s">
        <v>125</v>
      </c>
      <c r="D28" s="17"/>
      <c r="E28" s="17"/>
      <c r="F28" s="17"/>
      <c r="G28" s="17"/>
      <c r="H28" s="17"/>
      <c r="I28" s="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8">
        <v>4</v>
      </c>
      <c r="B29" s="28" t="s">
        <v>126</v>
      </c>
      <c r="C29" s="8" t="s">
        <v>127</v>
      </c>
      <c r="D29" s="17"/>
      <c r="E29" s="17"/>
      <c r="F29" s="17"/>
      <c r="G29" s="17"/>
      <c r="H29" s="17"/>
      <c r="I29" s="1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8">
        <v>5</v>
      </c>
      <c r="B30" s="28" t="s">
        <v>128</v>
      </c>
      <c r="C30" s="8" t="s">
        <v>129</v>
      </c>
      <c r="D30" s="17"/>
      <c r="E30" s="17"/>
      <c r="F30" s="17"/>
      <c r="G30" s="17"/>
      <c r="H30" s="17"/>
      <c r="I30" s="1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>
      <c r="A31" s="8">
        <v>6</v>
      </c>
      <c r="B31" s="28" t="s">
        <v>130</v>
      </c>
      <c r="C31" s="8" t="s">
        <v>131</v>
      </c>
      <c r="D31" s="17"/>
      <c r="E31" s="17"/>
      <c r="F31" s="17"/>
      <c r="G31" s="17"/>
      <c r="H31" s="17"/>
      <c r="I31" s="1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>
      <c r="A32" s="8">
        <v>7</v>
      </c>
      <c r="B32" s="28" t="s">
        <v>132</v>
      </c>
      <c r="C32" s="8" t="s">
        <v>133</v>
      </c>
      <c r="D32" s="17"/>
      <c r="E32" s="17"/>
      <c r="F32" s="17"/>
      <c r="G32" s="17"/>
      <c r="H32" s="17"/>
      <c r="I32" s="1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2.75">
      <c r="A33" s="8">
        <v>8</v>
      </c>
      <c r="B33" s="28" t="s">
        <v>134</v>
      </c>
      <c r="C33" s="8" t="s">
        <v>135</v>
      </c>
      <c r="D33" s="17"/>
      <c r="E33" s="17"/>
      <c r="F33" s="17"/>
      <c r="G33" s="17"/>
      <c r="H33" s="17"/>
      <c r="I33" s="1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2.75">
      <c r="A34" s="8">
        <v>9</v>
      </c>
      <c r="B34" s="28" t="s">
        <v>136</v>
      </c>
      <c r="C34" s="8" t="s">
        <v>137</v>
      </c>
      <c r="D34" s="17"/>
      <c r="E34" s="17"/>
      <c r="F34" s="17"/>
      <c r="G34" s="17"/>
      <c r="H34" s="17"/>
      <c r="I34" s="1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>
      <c r="A35" s="8"/>
      <c r="B35" s="13"/>
      <c r="C35" s="8"/>
      <c r="D35" s="17"/>
      <c r="E35" s="17"/>
      <c r="F35" s="17"/>
      <c r="G35" s="17"/>
      <c r="H35" s="17"/>
      <c r="I35" s="1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>
      <c r="A36" s="8"/>
      <c r="B36" s="13"/>
      <c r="C36" s="8"/>
      <c r="D36" s="17"/>
      <c r="E36" s="17"/>
      <c r="F36" s="17"/>
      <c r="G36" s="17"/>
      <c r="H36" s="17"/>
      <c r="I36" s="1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.75">
      <c r="A37" s="8"/>
      <c r="B37" s="13"/>
      <c r="C37" s="8"/>
      <c r="D37" s="17"/>
      <c r="E37" s="17"/>
      <c r="F37" s="17"/>
      <c r="G37" s="17"/>
      <c r="H37" s="17"/>
      <c r="I37" s="1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.75">
      <c r="A38" s="8"/>
      <c r="B38" s="8"/>
      <c r="C38" s="8"/>
      <c r="D38" s="17"/>
      <c r="E38" s="17"/>
      <c r="F38" s="17"/>
      <c r="G38" s="17"/>
      <c r="H38" s="17"/>
      <c r="I38" s="1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>
      <c r="A39" s="8"/>
      <c r="B39" s="8"/>
      <c r="C39" s="8"/>
      <c r="D39" s="17"/>
      <c r="E39" s="17"/>
      <c r="F39" s="17"/>
      <c r="G39" s="17"/>
      <c r="H39" s="17"/>
      <c r="I39" s="1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8"/>
      <c r="B40" s="8"/>
      <c r="C40" s="8"/>
      <c r="D40" s="17"/>
      <c r="E40" s="17"/>
      <c r="F40" s="17"/>
      <c r="G40" s="17"/>
      <c r="H40" s="17"/>
      <c r="I40" s="1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2.75">
      <c r="A41" s="8"/>
      <c r="B41" s="8"/>
      <c r="C41" s="8"/>
      <c r="D41" s="17"/>
      <c r="E41" s="17"/>
      <c r="F41" s="17"/>
      <c r="G41" s="17"/>
      <c r="H41" s="17"/>
      <c r="I41" s="1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2.75">
      <c r="A42" s="8"/>
      <c r="B42" s="8"/>
      <c r="C42" s="8"/>
      <c r="D42" s="17"/>
      <c r="E42" s="17"/>
      <c r="F42" s="17"/>
      <c r="G42" s="17"/>
      <c r="H42" s="17"/>
      <c r="I42" s="1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2.75">
      <c r="A43" s="8"/>
      <c r="B43" s="8"/>
      <c r="C43" s="8"/>
      <c r="D43" s="17"/>
      <c r="E43" s="17"/>
      <c r="F43" s="17"/>
      <c r="G43" s="17"/>
      <c r="H43" s="17"/>
      <c r="I43" s="1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2.75">
      <c r="A44" s="8"/>
      <c r="B44" s="8"/>
      <c r="C44" s="8"/>
      <c r="D44" s="17"/>
      <c r="E44" s="17"/>
      <c r="F44" s="17"/>
      <c r="G44" s="17"/>
      <c r="H44" s="17"/>
      <c r="I44" s="1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2.75">
      <c r="A45" s="8"/>
      <c r="B45" s="8"/>
      <c r="C45" s="8"/>
      <c r="D45" s="17"/>
      <c r="E45" s="17"/>
      <c r="F45" s="17"/>
      <c r="G45" s="17"/>
      <c r="H45" s="17"/>
      <c r="I45" s="1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2.75">
      <c r="A46" s="8"/>
      <c r="B46" s="8"/>
      <c r="C46" s="8"/>
      <c r="D46" s="17"/>
      <c r="E46" s="17"/>
      <c r="F46" s="17"/>
      <c r="G46" s="17"/>
      <c r="H46" s="17"/>
      <c r="I46" s="1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printOptions gridLines="1"/>
  <pageMargins left="0.1968503937007874" right="0.1968503937007874" top="0.7874015748031497" bottom="0.1968503937007874" header="0.5118110236220472" footer="0.5118110236220472"/>
  <pageSetup fitToHeight="0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Schmider</dc:creator>
  <cp:keywords/>
  <dc:description/>
  <cp:lastModifiedBy>Manuela</cp:lastModifiedBy>
  <cp:lastPrinted>2004-03-22T11:56:04Z</cp:lastPrinted>
  <dcterms:created xsi:type="dcterms:W3CDTF">2000-02-09T19:14:25Z</dcterms:created>
  <dcterms:modified xsi:type="dcterms:W3CDTF">2004-03-22T16:49:02Z</dcterms:modified>
  <cp:category/>
  <cp:version/>
  <cp:contentType/>
  <cp:contentStatus/>
</cp:coreProperties>
</file>